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_man\Desktop\"/>
    </mc:Choice>
  </mc:AlternateContent>
  <bookViews>
    <workbookView xWindow="0" yWindow="0" windowWidth="19200" windowHeight="6675"/>
  </bookViews>
  <sheets>
    <sheet name="PO_May2015 to Till D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5" i="1" l="1"/>
  <c r="G278" i="1"/>
  <c r="G277" i="1"/>
  <c r="G272" i="1"/>
  <c r="G271" i="1" l="1"/>
  <c r="G268" i="1"/>
  <c r="G275" i="1"/>
  <c r="G267" i="1"/>
  <c r="G274" i="1"/>
  <c r="G273" i="1"/>
  <c r="G270" i="1"/>
  <c r="G269" i="1"/>
  <c r="G253" i="1"/>
  <c r="I233" i="1"/>
  <c r="I223" i="1"/>
  <c r="G223" i="1"/>
  <c r="G221" i="1"/>
  <c r="I221" i="1"/>
  <c r="G219" i="1"/>
  <c r="I219" i="1"/>
  <c r="I220" i="1"/>
  <c r="G220" i="1"/>
  <c r="I227" i="1"/>
  <c r="G227" i="1"/>
  <c r="I230" i="1"/>
  <c r="G230" i="1"/>
  <c r="G233" i="1"/>
  <c r="G229" i="1"/>
  <c r="G234" i="1"/>
  <c r="I234" i="1"/>
  <c r="I236" i="1"/>
  <c r="G236" i="1"/>
  <c r="I237" i="1"/>
  <c r="G237" i="1"/>
  <c r="G231" i="1"/>
  <c r="I241" i="1"/>
  <c r="G241" i="1"/>
  <c r="G242" i="1"/>
  <c r="I242" i="1"/>
  <c r="I243" i="1"/>
  <c r="G243" i="1"/>
  <c r="G239" i="1"/>
  <c r="G244" i="1"/>
  <c r="I244" i="1"/>
  <c r="I245" i="1"/>
  <c r="G245" i="1"/>
  <c r="I246" i="1"/>
  <c r="G246" i="1"/>
  <c r="I249" i="1"/>
  <c r="G249" i="1"/>
  <c r="G247" i="1"/>
  <c r="G248" i="1"/>
  <c r="I248" i="1"/>
  <c r="I250" i="1"/>
  <c r="I251" i="1"/>
  <c r="I252" i="1"/>
  <c r="G217" i="1"/>
  <c r="G218" i="1"/>
  <c r="G211" i="1"/>
  <c r="G212" i="1"/>
  <c r="G214" i="1"/>
  <c r="G213" i="1"/>
  <c r="G232" i="1"/>
  <c r="G208" i="1"/>
  <c r="G204" i="1" l="1"/>
  <c r="G203" i="1"/>
  <c r="G197" i="1"/>
  <c r="G195" i="1"/>
  <c r="G193" i="1"/>
  <c r="G192" i="1"/>
  <c r="G194" i="1"/>
  <c r="G191" i="1"/>
  <c r="G190" i="1"/>
  <c r="G171" i="1" l="1"/>
  <c r="G179" i="1"/>
  <c r="G151" i="1"/>
  <c r="G164" i="1"/>
  <c r="G156" i="1"/>
  <c r="G174" i="1"/>
  <c r="G165" i="1"/>
  <c r="G187" i="1"/>
  <c r="G170" i="1"/>
  <c r="G163" i="1"/>
  <c r="G150" i="1"/>
  <c r="G189" i="1"/>
  <c r="G188" i="1"/>
  <c r="G186" i="1"/>
  <c r="G184" i="1"/>
  <c r="G183" i="1"/>
  <c r="G182" i="1"/>
  <c r="G181" i="1"/>
  <c r="G180" i="1"/>
  <c r="C109" i="1"/>
  <c r="C110" i="1"/>
  <c r="C111" i="1"/>
  <c r="C112" i="1"/>
  <c r="C113" i="1"/>
  <c r="C114" i="1"/>
  <c r="C115" i="1"/>
  <c r="C116" i="1"/>
  <c r="C117" i="1"/>
  <c r="C118" i="1"/>
  <c r="C108" i="1"/>
  <c r="C140" i="1"/>
  <c r="C139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21" i="1"/>
  <c r="G178" i="1"/>
  <c r="G107" i="1" l="1"/>
  <c r="G177" i="1"/>
  <c r="G176" i="1"/>
  <c r="G143" i="1" l="1"/>
  <c r="I162" i="1"/>
  <c r="G88" i="1"/>
  <c r="G104" i="1" l="1"/>
  <c r="G295" i="1"/>
</calcChain>
</file>

<file path=xl/sharedStrings.xml><?xml version="1.0" encoding="utf-8"?>
<sst xmlns="http://schemas.openxmlformats.org/spreadsheetml/2006/main" count="1589" uniqueCount="655">
  <si>
    <t>S.NO</t>
  </si>
  <si>
    <t>PO/SO NO.</t>
  </si>
  <si>
    <t>PO/SO DATE</t>
  </si>
  <si>
    <t>CLIENT NAME</t>
  </si>
  <si>
    <t>Nature of Work</t>
  </si>
  <si>
    <t>Location</t>
  </si>
  <si>
    <t>Amount</t>
  </si>
  <si>
    <t>Status</t>
  </si>
  <si>
    <t>FESPL/025/15-16</t>
  </si>
  <si>
    <t>06.05.2015</t>
  </si>
  <si>
    <t>FREYR ENERGY SERVICES</t>
  </si>
  <si>
    <t>ERECTION &amp; COMMISSIONING</t>
  </si>
  <si>
    <t>SANDA</t>
  </si>
  <si>
    <t>Completed</t>
  </si>
  <si>
    <t>OMC/PO/098/15-16</t>
  </si>
  <si>
    <t>25.05.2015</t>
  </si>
  <si>
    <t>OMNIGRID MICROPOWER COMPANY</t>
  </si>
  <si>
    <t>ERECTION OF POLES CABLES ETC.</t>
  </si>
  <si>
    <t>NIGOHI</t>
  </si>
  <si>
    <t>OMC/PO/099/15-16</t>
  </si>
  <si>
    <t>SERVICE CONNECTIONS</t>
  </si>
  <si>
    <t>OMC/SO/040/15-16</t>
  </si>
  <si>
    <t>OMC/SO/041/15-16</t>
  </si>
  <si>
    <t>OMC/PO/100/15-16</t>
  </si>
  <si>
    <t>SHAHBAZ NAGAR</t>
  </si>
  <si>
    <t>OMC/PO/101/15-16</t>
  </si>
  <si>
    <t>OMC/SO/042/15-16</t>
  </si>
  <si>
    <t>OMC/SO/043/15-16</t>
  </si>
  <si>
    <t>OMC/PO/102/15-16</t>
  </si>
  <si>
    <t>KAMALPUR</t>
  </si>
  <si>
    <t>OMC/PO/103/15-16</t>
  </si>
  <si>
    <t>OMC/SO/044/15-16</t>
  </si>
  <si>
    <t>OMC/SO/045/15-16</t>
  </si>
  <si>
    <t>OMC/PO/133/15-16</t>
  </si>
  <si>
    <t>06.06.2015</t>
  </si>
  <si>
    <t>ATAIPUR</t>
  </si>
  <si>
    <t>OMC/PO/134/15-16</t>
  </si>
  <si>
    <t>OMC/SO/062/15-16</t>
  </si>
  <si>
    <t>OMC/SO/063/15-16</t>
  </si>
  <si>
    <t>OMC/PO/136/15-16</t>
  </si>
  <si>
    <t>11.06.2015</t>
  </si>
  <si>
    <t>BERUWA</t>
  </si>
  <si>
    <t>OMC/PO/137/15-16</t>
  </si>
  <si>
    <t>OMC/SO/073/15-16</t>
  </si>
  <si>
    <t>OMC/SO/074/15-16</t>
  </si>
  <si>
    <t>CMES/Mumbai/PO/NBC-M/001</t>
  </si>
  <si>
    <t>14.07.2015</t>
  </si>
  <si>
    <t>Clean Max Enviro Energy Solutiopns</t>
  </si>
  <si>
    <t>Instalation and Commissionig</t>
  </si>
  <si>
    <t>IIMT-Manesar</t>
  </si>
  <si>
    <t>20.07.2015</t>
  </si>
  <si>
    <t>SURYA GREEN POWER</t>
  </si>
  <si>
    <t>SUPPLY OF BOS FOR 2KW</t>
  </si>
  <si>
    <t>PATAN</t>
  </si>
  <si>
    <t>INSTALLING TESTING</t>
  </si>
  <si>
    <t>13.08.2015</t>
  </si>
  <si>
    <t>KISHAN GARH</t>
  </si>
  <si>
    <t>OMC/PO/131/15-16</t>
  </si>
  <si>
    <t>11.08.2015</t>
  </si>
  <si>
    <t>KHUDAGANJ</t>
  </si>
  <si>
    <t>OMC/PO/132/15-16</t>
  </si>
  <si>
    <t>OMC/SO/060/15-16</t>
  </si>
  <si>
    <t>OMC/SO/061/15-16</t>
  </si>
  <si>
    <t>OMC/PO/157/15-16</t>
  </si>
  <si>
    <t>BHARIYA</t>
  </si>
  <si>
    <t>OMC/SO/085/15-16</t>
  </si>
  <si>
    <t>OMC/PO/161/15-16</t>
  </si>
  <si>
    <t>ADHACHAT</t>
  </si>
  <si>
    <t>OMC/SO/089/15-16</t>
  </si>
  <si>
    <t>OMC/PO/162/15-16</t>
  </si>
  <si>
    <t>MAILANI</t>
  </si>
  <si>
    <t>OMC/SO/090/15-16</t>
  </si>
  <si>
    <t>OMC/PO/163/15-16</t>
  </si>
  <si>
    <t>SINDHAULI</t>
  </si>
  <si>
    <t>OMC/SO/091/15-16</t>
  </si>
  <si>
    <t>OMC/PO/164/15-16</t>
  </si>
  <si>
    <t>KAANTH</t>
  </si>
  <si>
    <t>OMC/SO/092/15-16</t>
  </si>
  <si>
    <t>OMC/SO/158/15-16</t>
  </si>
  <si>
    <t>Kalyanmal</t>
  </si>
  <si>
    <t>OMC/SO/086/15-16</t>
  </si>
  <si>
    <t>OMC/PO/181/15-16</t>
  </si>
  <si>
    <t>27.08.2015</t>
  </si>
  <si>
    <t>GONDA DEORIA</t>
  </si>
  <si>
    <t>OMC/SO/107/15-16</t>
  </si>
  <si>
    <t>OMC/SO/087/15-16</t>
  </si>
  <si>
    <t>BHARIAL</t>
  </si>
  <si>
    <t>OMC/PO/159/15-16</t>
  </si>
  <si>
    <t>OMC/SO/108/15-16</t>
  </si>
  <si>
    <t>KOTHRA</t>
  </si>
  <si>
    <t>OMC/PO/182/15-16</t>
  </si>
  <si>
    <t>CMES/2016/O&amp;M/NBC Manesar/001</t>
  </si>
  <si>
    <t>1.11.2015</t>
  </si>
  <si>
    <t>O&amp;M of NBC Maneshar_50Kw</t>
  </si>
  <si>
    <t>Haryana</t>
  </si>
  <si>
    <t>10.01.2016</t>
  </si>
  <si>
    <t>SunEdison Solar Power</t>
  </si>
  <si>
    <t>UPNEDA civil Service works</t>
  </si>
  <si>
    <t>Lakhimpur</t>
  </si>
  <si>
    <t>UPNEDA civil Material works</t>
  </si>
  <si>
    <t>17.03.2016</t>
  </si>
  <si>
    <t>Thermax</t>
  </si>
  <si>
    <t>O&amp;M of PWD Delhi_100Kw</t>
  </si>
  <si>
    <t>Delhi</t>
  </si>
  <si>
    <t>21.03.2016</t>
  </si>
  <si>
    <t>UPNEDA T&amp;D services works</t>
  </si>
  <si>
    <t>Lakhimpur &amp; Behraich</t>
  </si>
  <si>
    <t>UPNEDA T&amp;D material works</t>
  </si>
  <si>
    <t>Itawa</t>
  </si>
  <si>
    <t>CMES/AJ/O&amp;M_TCL_DELHI/41/2016-17</t>
  </si>
  <si>
    <t>13.01.2016</t>
  </si>
  <si>
    <t>TCIL</t>
  </si>
  <si>
    <t>New Delhi</t>
  </si>
  <si>
    <t>CMES/UNITECH/RS/01</t>
  </si>
  <si>
    <t>Unitech</t>
  </si>
  <si>
    <t>Gurgaon</t>
  </si>
  <si>
    <t>LOI throgh mail</t>
  </si>
  <si>
    <t>05.05.2016</t>
  </si>
  <si>
    <t>UP</t>
  </si>
  <si>
    <t>CEIG_Mother Dairy, Itawa</t>
  </si>
  <si>
    <t>Sunpower &amp; Consultants Private Limited</t>
  </si>
  <si>
    <t>Capacity (Kw)</t>
  </si>
  <si>
    <t>PO No. MYRA-/220517-05</t>
  </si>
  <si>
    <t>22.05.2017</t>
  </si>
  <si>
    <t>Myra Electrotech Private Limited</t>
  </si>
  <si>
    <t>DC Cable, MC4 Connectors Etc</t>
  </si>
  <si>
    <t>15.07.2017</t>
  </si>
  <si>
    <t>PO No. CRI/003/2017</t>
  </si>
  <si>
    <t>Capital Retro Industries</t>
  </si>
  <si>
    <t>09.02.2017</t>
  </si>
  <si>
    <t>LOA No.S/PUR/SPC-527(16-17)</t>
  </si>
  <si>
    <t>STATCON POWER CONTROLS LIMITED</t>
  </si>
  <si>
    <t>Allahabad-UP</t>
  </si>
  <si>
    <t>EPC of 200Kwp of Manouri Airforce</t>
  </si>
  <si>
    <t>07.12.2016</t>
  </si>
  <si>
    <t>PO No.1000040572</t>
  </si>
  <si>
    <t>11.02.2017</t>
  </si>
  <si>
    <t>WO/CMES/MS/KAJARIA_SIKANDRABAD/1191/2016- 17</t>
  </si>
  <si>
    <t>Clean Max Enviro Energy Solutions Pvt. Ltd</t>
  </si>
  <si>
    <t>Sikandrabad-UP</t>
  </si>
  <si>
    <t>10.03.2017</t>
  </si>
  <si>
    <t>PO No.1000041732</t>
  </si>
  <si>
    <t>Thermax Limited</t>
  </si>
  <si>
    <t>Supply of Structural Staircase at GSK</t>
  </si>
  <si>
    <t>Sonepat-Haryana</t>
  </si>
  <si>
    <t>PO No.1000041506</t>
  </si>
  <si>
    <t>27.02.2017</t>
  </si>
  <si>
    <t>Ras Polytex-Varanasi</t>
  </si>
  <si>
    <t>06.03.2017</t>
  </si>
  <si>
    <t>Ados Renewable Pvt. Ltd</t>
  </si>
  <si>
    <t>Supply of Multycrystaline Modules 400Kwp</t>
  </si>
  <si>
    <t>Uttrakhand</t>
  </si>
  <si>
    <t>PO No.1000040419</t>
  </si>
  <si>
    <t>WO/CMES/AJ/IIT_BHU/346/2016- 17/AMEND1</t>
  </si>
  <si>
    <t>29.07.2016</t>
  </si>
  <si>
    <t>Varanasi-UP</t>
  </si>
  <si>
    <t>WO/CMES/AJ/KEI_CHOPANKI/347/2016- 17</t>
  </si>
  <si>
    <t>26.07.2016</t>
  </si>
  <si>
    <t>PO No: 2017001 A</t>
  </si>
  <si>
    <t>21.04.2017</t>
  </si>
  <si>
    <t>Yoma Strategic Hoildings Ltd.</t>
  </si>
  <si>
    <t>Supply of AB Cable of 20KMs</t>
  </si>
  <si>
    <t>Myanmar</t>
  </si>
  <si>
    <t>30.03.2016</t>
  </si>
  <si>
    <t>March-2016-17/121</t>
  </si>
  <si>
    <t>15.03.2017</t>
  </si>
  <si>
    <t>EPC of 50 Kwp Shaheed Bhagat Shingh College</t>
  </si>
  <si>
    <t>Rudrapur-Uttrakhand</t>
  </si>
  <si>
    <t>March-2016-17/122</t>
  </si>
  <si>
    <t>March-2016-17/123</t>
  </si>
  <si>
    <t>March-2016-17/124</t>
  </si>
  <si>
    <t>EPC of 100 Kwp New Mandi</t>
  </si>
  <si>
    <t>Sitarganj-Uttarakhand</t>
  </si>
  <si>
    <t>Jan-2016-17/103</t>
  </si>
  <si>
    <t>24.01.2017</t>
  </si>
  <si>
    <t>Supply of Hybrid Solar Inverters</t>
  </si>
  <si>
    <t>Dehradun-Uttarakhand</t>
  </si>
  <si>
    <t>Jan-2016-17/106</t>
  </si>
  <si>
    <t>31.01.2017</t>
  </si>
  <si>
    <t>Supply of Solar Batteries</t>
  </si>
  <si>
    <t>Jan-2016-17/116</t>
  </si>
  <si>
    <t>23.02.2017</t>
  </si>
  <si>
    <t>Supply of Smart Solar Invrters of 4Kwp</t>
  </si>
  <si>
    <t>Nov-2016-17 /102</t>
  </si>
  <si>
    <t>02.12.2016</t>
  </si>
  <si>
    <t>Jan-2016-17 /119</t>
  </si>
  <si>
    <t>Supply of Multycrystaline Modules 360Kwp</t>
  </si>
  <si>
    <t>PO No. SCPL/2017-18/003</t>
  </si>
  <si>
    <t>14.12.2017</t>
  </si>
  <si>
    <t>Maa Kuthari Projects Pvt. Ltd</t>
  </si>
  <si>
    <t>ERECTION OF POLES CABLES ETC. in 18 Villages</t>
  </si>
  <si>
    <t>Uttar Pradesh</t>
  </si>
  <si>
    <t>PO No. SCPL/2017-18/004</t>
  </si>
  <si>
    <t>08.03.2018</t>
  </si>
  <si>
    <t>ERECTION OF POLES CABLES ETC. in 2 Villages</t>
  </si>
  <si>
    <t>Clean Max Enviro Energy Solutions</t>
  </si>
  <si>
    <t>OMC</t>
  </si>
  <si>
    <t>Supply of materials (DBs/JBs/LA/WS etc)</t>
  </si>
  <si>
    <t>KPI-Myanmar</t>
  </si>
  <si>
    <t>Supply of Sensor module - SMA</t>
  </si>
  <si>
    <t>A5/Campus - Myanmar</t>
  </si>
  <si>
    <t>LT lines for Mini grid in 2 villages of UP</t>
  </si>
  <si>
    <t>OMC - Mini-Grid</t>
  </si>
  <si>
    <t>O&amp;M of PWD Delhi – 100kW</t>
  </si>
  <si>
    <t>LT lines for Mini grid in 23 villages of UP</t>
  </si>
  <si>
    <t>Earthing work in 23 villages of UP</t>
  </si>
  <si>
    <t>OMC - Earthing</t>
  </si>
  <si>
    <t>Statcon make IHS proto</t>
  </si>
  <si>
    <t>Chloride-Exide</t>
  </si>
  <si>
    <t>Yoma Excel Cool Coat Paint</t>
  </si>
  <si>
    <t>Efficiency Up</t>
  </si>
  <si>
    <t>Floating Solar Project Consultancy</t>
  </si>
  <si>
    <t>MCD - Nagpur</t>
  </si>
  <si>
    <t>MiniGrid Design &amp; Project Consultancy</t>
  </si>
  <si>
    <t>Rwanda - Africa</t>
  </si>
  <si>
    <t>GM-Grid Tied Design &amp; Consultancy</t>
  </si>
  <si>
    <t>YMP - Myanmar</t>
  </si>
  <si>
    <t>RT-RCC-Grid Tied Design &amp; Consultancy</t>
  </si>
  <si>
    <t>RT-Metal-Grid Tied Design &amp; Consultancy</t>
  </si>
  <si>
    <t>Guinea - Africa</t>
  </si>
  <si>
    <t>MMS Design &amp; Project Consultancy</t>
  </si>
  <si>
    <t>Electrical old Building</t>
  </si>
  <si>
    <t>Electrical New Build.</t>
  </si>
  <si>
    <t>Civil Old Building</t>
  </si>
  <si>
    <t>Civil new Building</t>
  </si>
  <si>
    <t>Electronics Building</t>
  </si>
  <si>
    <t>Chemistry Building</t>
  </si>
  <si>
    <t>Library+Director Build.</t>
  </si>
  <si>
    <t>Mechanical Building</t>
  </si>
  <si>
    <t>Pharmacy Building</t>
  </si>
  <si>
    <t>S N Bose Building</t>
  </si>
  <si>
    <t>Vishweshvriya Build.</t>
  </si>
  <si>
    <t>Aryabhatta Building</t>
  </si>
  <si>
    <t>Mining Building</t>
  </si>
  <si>
    <t>Ceramic Building</t>
  </si>
  <si>
    <t>Electrical Panel Engineering Consultancy</t>
  </si>
  <si>
    <t>Electrical Cables Engineering Consultancy</t>
  </si>
  <si>
    <t>HT / LT Panel Engineering Consultancy</t>
  </si>
  <si>
    <t>Floating Solar Engineering Consultancy</t>
  </si>
  <si>
    <t>ADS - Africa</t>
  </si>
  <si>
    <t>Project Management Consultancy</t>
  </si>
  <si>
    <t>Feasibility &amp; Assessment of Solar Capacity</t>
  </si>
  <si>
    <t>03.01.2017</t>
  </si>
  <si>
    <t>PO No.1000040573</t>
  </si>
  <si>
    <t>March-2016-17/1</t>
  </si>
  <si>
    <t>31.03.2017</t>
  </si>
  <si>
    <t>Vishnu Raghubir Urja</t>
  </si>
  <si>
    <t>Mohammadpur Village-Water/Electricity solar</t>
  </si>
  <si>
    <t>01.07.2017</t>
  </si>
  <si>
    <t>PWD O&amp;M</t>
  </si>
  <si>
    <t>1000020---</t>
  </si>
  <si>
    <t>10.05.2019</t>
  </si>
  <si>
    <t>04.10.2018</t>
  </si>
  <si>
    <t>01.07.2019</t>
  </si>
  <si>
    <t>23.05.2018</t>
  </si>
  <si>
    <t>CTRLS/21-22/M/0</t>
  </si>
  <si>
    <t>Maharashtra</t>
  </si>
  <si>
    <t>Cape-Verde (Mindelo)</t>
  </si>
  <si>
    <t>27.07.2021</t>
  </si>
  <si>
    <t>LOI throgh whatsApp</t>
  </si>
  <si>
    <t>21.05.2021</t>
  </si>
  <si>
    <t>Bhognipur</t>
  </si>
  <si>
    <t>Jhandi</t>
  </si>
  <si>
    <t>Lalitpur</t>
  </si>
  <si>
    <t>Banda</t>
  </si>
  <si>
    <t xml:space="preserve"> Kairana, Shamli</t>
  </si>
  <si>
    <t>Khekra, Baghpat</t>
  </si>
  <si>
    <t>Faridpur, Bareilly</t>
  </si>
  <si>
    <t xml:space="preserve"> Amroha</t>
  </si>
  <si>
    <t>Kannauj</t>
  </si>
  <si>
    <t>Bijnor</t>
  </si>
  <si>
    <t xml:space="preserve"> Kaurondi, Varanasi</t>
  </si>
  <si>
    <t>Atra-M</t>
  </si>
  <si>
    <t>GIC-M</t>
  </si>
  <si>
    <t>Atra-S</t>
  </si>
  <si>
    <t>GIC-S</t>
  </si>
  <si>
    <t>Abhaypur-S</t>
  </si>
  <si>
    <t>Abhaypur-M</t>
  </si>
  <si>
    <t>Shahbaj Nagar</t>
  </si>
  <si>
    <t>Pratap Nagar</t>
  </si>
  <si>
    <t>Ahirori</t>
  </si>
  <si>
    <t>Gonda Devria</t>
  </si>
  <si>
    <t>Behat Gaur</t>
  </si>
  <si>
    <t>Gangsara</t>
  </si>
  <si>
    <t>Choudhera</t>
  </si>
  <si>
    <t>Hargaon</t>
  </si>
  <si>
    <t>Abhaypur</t>
  </si>
  <si>
    <t>Bhejam</t>
  </si>
  <si>
    <t>Kaanth</t>
  </si>
  <si>
    <t>Sindhauli</t>
  </si>
  <si>
    <t>Ataipur</t>
  </si>
  <si>
    <t>CTRLS/21-22/M/_</t>
  </si>
  <si>
    <t>ERECTION OF POLES CABLES ETC. in the Village</t>
  </si>
  <si>
    <t>EPC of 280Kwp of ITI-UP - 7+4 Roof Top Sites</t>
  </si>
  <si>
    <t>EPC of 280Kwp of ITI-UP - Roof Top Sites</t>
  </si>
  <si>
    <t>12.10.2021</t>
  </si>
  <si>
    <t>Essar Power - India</t>
  </si>
  <si>
    <t>WO/RJIL/002/SPCPL</t>
  </si>
  <si>
    <t>Ongako - Uganda</t>
  </si>
  <si>
    <t>List of Purchase Orders/ Service Orders Executed/On-Going from May 2015 to till Date</t>
  </si>
  <si>
    <t>List of Purchase Orders/ Service Orders Executed during FY2015-16-Page1</t>
  </si>
  <si>
    <t>List of Purchase Orders/ Service Orders Executed during FY2015-16-Page2</t>
  </si>
  <si>
    <t>List of Purchase Orders/ Service Orders Executed during FY2016-17</t>
  </si>
  <si>
    <t>List of Purchase Orders/ Service Orders Executed during FY2017-18</t>
  </si>
  <si>
    <t>Grand Total Since Inception</t>
  </si>
  <si>
    <t>CtrlS - India</t>
  </si>
  <si>
    <t>Millat-Karnataka</t>
  </si>
  <si>
    <t>WO/RJIL/003/SPCPL</t>
  </si>
  <si>
    <t>15.12.2021</t>
  </si>
  <si>
    <t>D&amp;E of Hybrid Solar with Battery &amp; GG</t>
  </si>
  <si>
    <t>Quant Solar - India</t>
  </si>
  <si>
    <t>West Bengal - India</t>
  </si>
  <si>
    <t>Gujarat - India</t>
  </si>
  <si>
    <t>D&amp;E of Floating Solar FSPV plant</t>
  </si>
  <si>
    <t>QST/034/2020-21</t>
  </si>
  <si>
    <t>Supplies of Clamps for Floating Solar plant</t>
  </si>
  <si>
    <t>Simadhari-NTPC-India</t>
  </si>
  <si>
    <t>29.01.2021</t>
  </si>
  <si>
    <t>QST/119/2021-22</t>
  </si>
  <si>
    <t>20.12.2021</t>
  </si>
  <si>
    <t>26.11.2020</t>
  </si>
  <si>
    <t>Ravin - India</t>
  </si>
  <si>
    <t>Solar Plant Inspection</t>
  </si>
  <si>
    <t>NCR - India</t>
  </si>
  <si>
    <t>RPL/1612/20/PWO/40</t>
  </si>
  <si>
    <t>Supply of DC Power Pack &amp; Fuses</t>
  </si>
  <si>
    <t>Yangon - Myanmar</t>
  </si>
  <si>
    <t>10.01.2022</t>
  </si>
  <si>
    <t>14.11.2019</t>
  </si>
  <si>
    <t>2019-20/SunPower/01</t>
  </si>
  <si>
    <t>DPR, D&amp;E and PMC of ONGC Floating Solar</t>
  </si>
  <si>
    <t>Mangalore-Karnataka</t>
  </si>
  <si>
    <t>Jamnagar-Gujarat</t>
  </si>
  <si>
    <t>Feasibility &amp; Assessment of Solar-Wind Hybrid</t>
  </si>
  <si>
    <t>Gadag-Karnataka</t>
  </si>
  <si>
    <t>Supply of L&amp;T Switchgears (800v)</t>
  </si>
  <si>
    <t>28.03.2022</t>
  </si>
  <si>
    <t>PO20220382</t>
  </si>
  <si>
    <t>PO20220293</t>
  </si>
  <si>
    <t>21.04.2022</t>
  </si>
  <si>
    <t>05.01.2020</t>
  </si>
  <si>
    <t>Simadhary-AP</t>
  </si>
  <si>
    <t>Bid Process MGMT and PMC of NTPC Floating</t>
  </si>
  <si>
    <t>2019-20/SunPower/02</t>
  </si>
  <si>
    <t>YMP Retainer July2018 to March2019</t>
  </si>
  <si>
    <t>Africa</t>
  </si>
  <si>
    <t>YMP Retainer April2019 to March2020</t>
  </si>
  <si>
    <t>YMP Retainer April2020 to March2021</t>
  </si>
  <si>
    <t>YMP Retainer April2021 to March2022</t>
  </si>
  <si>
    <t>Renmatrix - India</t>
  </si>
  <si>
    <t>1,50,000</t>
  </si>
  <si>
    <t>Guinea-Conakry-Africa</t>
  </si>
  <si>
    <t>Krypter - India</t>
  </si>
  <si>
    <t>Havells - India</t>
  </si>
  <si>
    <t>Alwar - India</t>
  </si>
  <si>
    <t>Faridabad - India</t>
  </si>
  <si>
    <t>ShivShakti Automation-India</t>
  </si>
  <si>
    <t>ADS - Senegal</t>
  </si>
  <si>
    <t>Retainer April2019 to March2020</t>
  </si>
  <si>
    <t>Retainer April2018 to March2019</t>
  </si>
  <si>
    <t>Retainer April2020 to Sep2021</t>
  </si>
  <si>
    <t>Retainer April2020 to March2021</t>
  </si>
  <si>
    <t>Supply of CTs, PTs (AE_800v)</t>
  </si>
  <si>
    <t>PO20220396</t>
  </si>
  <si>
    <t>02.05.2022</t>
  </si>
  <si>
    <t>MOU</t>
  </si>
  <si>
    <t>Hitachi - Japan</t>
  </si>
  <si>
    <t>Retainer for Distribution Transformers</t>
  </si>
  <si>
    <t>Hitach - India</t>
  </si>
  <si>
    <t>List of Purchase Orders/ Service Orders Executed from April2018 to March2021</t>
  </si>
  <si>
    <t>07.07.2022</t>
  </si>
  <si>
    <t>Optimisation Assessment of Solar-Wind Hybrid</t>
  </si>
  <si>
    <t xml:space="preserve">Amendment7 </t>
  </si>
  <si>
    <t>Amendment 8 &amp; 9</t>
  </si>
  <si>
    <t>YMP Retainer April2022 to Sep2022</t>
  </si>
  <si>
    <t>PO20220626</t>
  </si>
  <si>
    <t>Shipping Service Order for Electrical Items EXPORTS</t>
  </si>
  <si>
    <t>QST/47/2022-23</t>
  </si>
  <si>
    <t>23.08.2022</t>
  </si>
  <si>
    <t>Supply of Floaters</t>
  </si>
  <si>
    <t>Chandigarh-India</t>
  </si>
  <si>
    <t>Retainer-Agreement</t>
  </si>
  <si>
    <t>22.08.2022</t>
  </si>
  <si>
    <t>Retainer with Lohum Li-Ion Battery</t>
  </si>
  <si>
    <t>Lohum Li-Ion Battery-India</t>
  </si>
  <si>
    <t>Lohum - India</t>
  </si>
  <si>
    <t>28.11.2022</t>
  </si>
  <si>
    <t>HCMLLP/22-23/123</t>
  </si>
  <si>
    <t>Prefeasibility Consultancy for 1.25MWp SPV-LKO</t>
  </si>
  <si>
    <t>Lucknow - India</t>
  </si>
  <si>
    <t>Welldone - Halwasiya &amp; Sons</t>
  </si>
  <si>
    <t>Amendment 10 &amp; 11</t>
  </si>
  <si>
    <t>QUANT SOLAR</t>
  </si>
  <si>
    <t>DEL/2022-23/44</t>
  </si>
  <si>
    <t>30-Mar.2023</t>
  </si>
  <si>
    <t>Solaxon</t>
  </si>
  <si>
    <t>Supply of AC Cables - KEC</t>
  </si>
  <si>
    <t>Supply of MMS / Al Clamps</t>
  </si>
  <si>
    <t>QST/94/2022-23</t>
  </si>
  <si>
    <t>6.01.2023</t>
  </si>
  <si>
    <t>QST/97/2022-23</t>
  </si>
  <si>
    <t>5.02.2023</t>
  </si>
  <si>
    <t>Supply of Solar Water Heater</t>
  </si>
  <si>
    <t>8.02.2023</t>
  </si>
  <si>
    <t>SAIL - West Bengal</t>
  </si>
  <si>
    <t>Dehradun - India</t>
  </si>
  <si>
    <t>Supply of DC / Earthing Cables - KEI</t>
  </si>
  <si>
    <t>QST/98/2022-23</t>
  </si>
  <si>
    <t>Amendment 12</t>
  </si>
  <si>
    <t>Service Agreement/OMC</t>
  </si>
  <si>
    <t>Supply Agreement/OMC</t>
  </si>
  <si>
    <t>21.02.2023</t>
  </si>
  <si>
    <t>OMC Power Pvt Ltd</t>
  </si>
  <si>
    <t>KGMU-LKO-India</t>
  </si>
  <si>
    <t xml:space="preserve">SUPPLY OF BOS </t>
  </si>
  <si>
    <t xml:space="preserve">I&amp;C </t>
  </si>
  <si>
    <t>IIT – BHU – 1Mw Roof Top - I&amp;C+BOS</t>
  </si>
  <si>
    <t>BHU-Varanasi-UP 1500Kwp-Roof Top-I&amp;C+BOS</t>
  </si>
  <si>
    <t>I&amp;C of 900Kwp Metal Sheet  Roof Top Project</t>
  </si>
  <si>
    <t>GLAXO SMITHKLINE - 441kWp-RT</t>
  </si>
  <si>
    <t>SONEPAT - Haryana</t>
  </si>
  <si>
    <t>Riba Textiles - 600kWp RT</t>
  </si>
  <si>
    <t>I&amp;C of 250Kwp Metal Sheet  Project</t>
  </si>
  <si>
    <t>I&amp;C+BOS - Mother Dairy - 100kWp RT</t>
  </si>
  <si>
    <t>Bhiwadi-Rajasthan</t>
  </si>
  <si>
    <t>I&amp;C+BOS - KEI- 1000Kwp</t>
  </si>
  <si>
    <t>I&amp;C+BOS - Safal Food &amp; Vegitables Pvt. Ltd</t>
  </si>
  <si>
    <t>I&amp;C+BOS of 50 Kwp Shaheed Bhagat Shingh College</t>
  </si>
  <si>
    <t>I&amp;C+BOS of 100 Kwp New Mandi</t>
  </si>
  <si>
    <t>List of Purchase Orders/ Service Orders Executed from April2021 to March2023</t>
  </si>
  <si>
    <t>BRD-Gorakhpur-India</t>
  </si>
  <si>
    <t>MNH/SRN-Allahabad-India</t>
  </si>
  <si>
    <t>GMC-Kannauj-India</t>
  </si>
  <si>
    <t>GMC-Saharanpur-India</t>
  </si>
  <si>
    <t>18.04.2024</t>
  </si>
  <si>
    <t>20.12.2023</t>
  </si>
  <si>
    <t>11.09.2023</t>
  </si>
  <si>
    <t>19.08.2023</t>
  </si>
  <si>
    <t>4.01.2024</t>
  </si>
  <si>
    <t>CSI-Lucknow-India</t>
  </si>
  <si>
    <t>29.03.2024</t>
  </si>
  <si>
    <t>UGEL - Mumbai</t>
  </si>
  <si>
    <t>EPC - 60 kWp</t>
  </si>
  <si>
    <t>UGEL-Anand Gujarat</t>
  </si>
  <si>
    <t>UGEL/PO/292/23-24</t>
  </si>
  <si>
    <t>QST/442/2024-25</t>
  </si>
  <si>
    <t>02.09.2024</t>
  </si>
  <si>
    <t>Quant Solar Technologies</t>
  </si>
  <si>
    <t>HDPE 003DB52 (Virgin Granules) Gr:003DB52</t>
  </si>
  <si>
    <t>Haridwar - Uttarakhand</t>
  </si>
  <si>
    <t>Supplied</t>
  </si>
  <si>
    <t>QST/431/2024-25</t>
  </si>
  <si>
    <t>23.08.2024</t>
  </si>
  <si>
    <t>Al Extruded Profile (Anodized), 14 Micron, silver</t>
  </si>
  <si>
    <t>Howrah, West Bengal</t>
  </si>
  <si>
    <t>QST/430/2024-25</t>
  </si>
  <si>
    <t>19.08.2024</t>
  </si>
  <si>
    <t>QST/429/2024-25</t>
  </si>
  <si>
    <t>QST/428/2024-25</t>
  </si>
  <si>
    <t>OMC/WO/24-25/117</t>
  </si>
  <si>
    <t>14.08.2024</t>
  </si>
  <si>
    <t>Survey of Sites</t>
  </si>
  <si>
    <t>UP - 10 Site Surveys</t>
  </si>
  <si>
    <t>Derlin Raw Material Virgin Gr-K300</t>
  </si>
  <si>
    <t>QST/414/2024-25</t>
  </si>
  <si>
    <t>25.07.2024</t>
  </si>
  <si>
    <t>QST/412/2024-25</t>
  </si>
  <si>
    <t>23.07.2024</t>
  </si>
  <si>
    <t>QST/411/2024-25</t>
  </si>
  <si>
    <t>AIMSFBD/WO/24-25/0683</t>
  </si>
  <si>
    <t>11.05.2024</t>
  </si>
  <si>
    <t>Amrita Vishwa Vidyapeetham</t>
  </si>
  <si>
    <t xml:space="preserve">PFR &amp; DPR </t>
  </si>
  <si>
    <t>Amrita Hospital-Faridabad</t>
  </si>
  <si>
    <t>5.06.2024</t>
  </si>
  <si>
    <t>QST/389/2024-25</t>
  </si>
  <si>
    <t>8.05.2024</t>
  </si>
  <si>
    <t>OMC/WO/24-25/020</t>
  </si>
  <si>
    <t>Fabrication &amp; Supply of Cages</t>
  </si>
  <si>
    <t>UP - Kannauj Site</t>
  </si>
  <si>
    <t>28.05.2024</t>
  </si>
  <si>
    <t>QST/377/2024-25</t>
  </si>
  <si>
    <t>QST/376/2024-25</t>
  </si>
  <si>
    <t>2.05.2024</t>
  </si>
  <si>
    <t>OMC/WO/24-25/017</t>
  </si>
  <si>
    <t>Fabrication &amp; Supply of Ladders</t>
  </si>
  <si>
    <t>UP - Saharanpur Site</t>
  </si>
  <si>
    <t>17.05.2024</t>
  </si>
  <si>
    <t>OMC/WO/24-25/026</t>
  </si>
  <si>
    <t>Power Cables Supplies for U/G Cabling</t>
  </si>
  <si>
    <t>UP - Raebareli Site</t>
  </si>
  <si>
    <t>OMC/WO/24-25/02</t>
  </si>
  <si>
    <t>Repire of Toilets</t>
  </si>
  <si>
    <t>5.04.2024</t>
  </si>
  <si>
    <t>4.05.2024</t>
  </si>
  <si>
    <t>QST/354/2024-25</t>
  </si>
  <si>
    <t>QST/353/2024-25</t>
  </si>
  <si>
    <t>1.05.2024</t>
  </si>
  <si>
    <t>QST/352/2024-25</t>
  </si>
  <si>
    <t>DC Cable 6Sqmm, EN50618</t>
  </si>
  <si>
    <t>17.04.2024</t>
  </si>
  <si>
    <t>Proterial (India) Pvt Ltd</t>
  </si>
  <si>
    <t>Consultancy - Transformers</t>
  </si>
  <si>
    <t>PAN- India</t>
  </si>
  <si>
    <t>Consultancy Agreement/Hitachi</t>
  </si>
  <si>
    <t>27.04.2024</t>
  </si>
  <si>
    <t>QST/350/2024-25</t>
  </si>
  <si>
    <t>OMC/WO/24-25/010</t>
  </si>
  <si>
    <t>QST/344/2024-25</t>
  </si>
  <si>
    <t>10.04.2024</t>
  </si>
  <si>
    <t>QST/332/2024-25</t>
  </si>
  <si>
    <t>Polysure HDPE B0148D (Virgin Granules) Gr:B0148D</t>
  </si>
  <si>
    <t>18.03.2024</t>
  </si>
  <si>
    <t>7.03.2024</t>
  </si>
  <si>
    <t>QST/308/2023-24</t>
  </si>
  <si>
    <t>Power Cable 240Sqmm, 11kv</t>
  </si>
  <si>
    <t>QST/300/R1/2023-24</t>
  </si>
  <si>
    <t>26.03.2024</t>
  </si>
  <si>
    <t>QST/317/2023-24/R1</t>
  </si>
  <si>
    <t>QST/323/2023-24</t>
  </si>
  <si>
    <t>31.03.2024</t>
  </si>
  <si>
    <t>List of Purchase Orders/ Service Orders Executed from April2023 to March2024</t>
  </si>
  <si>
    <t>List of Purchase Orders/ Service Orders Executed / On-Going from April2024 to Till Date</t>
  </si>
  <si>
    <t>UGEL-Bhilwara, Rajasthan</t>
  </si>
  <si>
    <t>QST/493/2024-25</t>
  </si>
  <si>
    <t>04.12.2024</t>
  </si>
  <si>
    <t>QST/043/2025-26</t>
  </si>
  <si>
    <t>EPC - 320 kWp</t>
  </si>
  <si>
    <t>EPC - 200 kWp</t>
  </si>
  <si>
    <t>EPC - 500 kWp</t>
  </si>
  <si>
    <t>IOCL - Mathura Refinery</t>
  </si>
  <si>
    <t>IOCL - Nashik</t>
  </si>
  <si>
    <t>WIP</t>
  </si>
  <si>
    <t>Sula Vineyard, Nashik</t>
  </si>
  <si>
    <t>22.10.2024</t>
  </si>
  <si>
    <t>QST/473/2024-25</t>
  </si>
  <si>
    <t>OMC/WO/25-26/038</t>
  </si>
  <si>
    <t>11.06.2025</t>
  </si>
  <si>
    <t>06.05.2025</t>
  </si>
  <si>
    <t>EPC - 2147kWp</t>
  </si>
  <si>
    <t>Kusum - Madhuki - UP</t>
  </si>
  <si>
    <t>12.07.2024</t>
  </si>
  <si>
    <t>UGEL/PO/334/23-24</t>
  </si>
  <si>
    <t>EPC - 60 kWp*4 Sites = 240kWp</t>
  </si>
  <si>
    <t>AIIMS-Raebareli-Carport</t>
  </si>
  <si>
    <t>OMC/WO/25-26/067</t>
  </si>
  <si>
    <t>OMC/WO/25-26/068</t>
  </si>
  <si>
    <t>13.08.2025</t>
  </si>
  <si>
    <t>EPC - 375kWp</t>
  </si>
  <si>
    <t>EPC - 343kWp</t>
  </si>
  <si>
    <t>UP - Ambedkar Nagar</t>
  </si>
  <si>
    <t>UP - Rampur</t>
  </si>
  <si>
    <t>OMC/WO/25-26/149</t>
  </si>
  <si>
    <t>11.02.2026</t>
  </si>
  <si>
    <t>EPC - 234.8kWp</t>
  </si>
  <si>
    <t>UP - Raebareli-P8</t>
  </si>
  <si>
    <t>OMC/WO/25-26/150</t>
  </si>
  <si>
    <t>EPC - 280.8kWp</t>
  </si>
  <si>
    <t>UP - Bareilly</t>
  </si>
  <si>
    <t>OMC/WO/25-26/153</t>
  </si>
  <si>
    <t>EPC - 200.6kWp</t>
  </si>
  <si>
    <t>UP -Tanda</t>
  </si>
  <si>
    <t>OMC/WO/25-26/154</t>
  </si>
  <si>
    <t>EPC - 521.6kWp</t>
  </si>
  <si>
    <t>UP -Fatehpur</t>
  </si>
  <si>
    <t>OMC/WO/25-26/123</t>
  </si>
  <si>
    <t>28.11.2025</t>
  </si>
  <si>
    <t>EPC - 546.3kWp</t>
  </si>
  <si>
    <t>UP - SPM - Lucknow</t>
  </si>
  <si>
    <t>OMC/WO/25-26/155</t>
  </si>
  <si>
    <t>EPC - 398kWp</t>
  </si>
  <si>
    <t>UP -Baghpat</t>
  </si>
  <si>
    <t>OMC/WO/25-26/151</t>
  </si>
  <si>
    <t>EPC - 404kWp</t>
  </si>
  <si>
    <t>UP -Kannauj</t>
  </si>
  <si>
    <t>OMC/WO/25-26/152</t>
  </si>
  <si>
    <t>OMC/WO/25-26/148</t>
  </si>
  <si>
    <t>EPC - 621.31kWp</t>
  </si>
  <si>
    <t>UP - Kanpur Nagar</t>
  </si>
  <si>
    <t>EPC - 249.6kWp</t>
  </si>
  <si>
    <t>UP-Gonda</t>
  </si>
  <si>
    <t>OMC/WO/25-26/098</t>
  </si>
  <si>
    <t>28.02.2026</t>
  </si>
  <si>
    <t>EPC - 331.23kWp</t>
  </si>
  <si>
    <t>UP - Ballia</t>
  </si>
  <si>
    <t>OMC/WO/25-26/099</t>
  </si>
  <si>
    <t>17.10.2025</t>
  </si>
  <si>
    <t>EPC - 270.22kWp</t>
  </si>
  <si>
    <t>UP - Badaun</t>
  </si>
  <si>
    <t>OMC/WO/25-26/100</t>
  </si>
  <si>
    <t>EPC - 319.19kWp</t>
  </si>
  <si>
    <t>EPC - 600.3kWp</t>
  </si>
  <si>
    <t>UP - Raebareily</t>
  </si>
  <si>
    <t>EPC - 430.11kWp</t>
  </si>
  <si>
    <t>UP - Sant Kabir Nagar</t>
  </si>
  <si>
    <t>OMC/WO/25-26/097</t>
  </si>
  <si>
    <t>EPC - 243.08kWp</t>
  </si>
  <si>
    <t>UP - Jaunpur</t>
  </si>
  <si>
    <t>OMC/WO/25-26/156</t>
  </si>
  <si>
    <t>EPC - 541kWp</t>
  </si>
  <si>
    <t>UP -Mainpuri</t>
  </si>
  <si>
    <t>OMC/WO/25-26/122</t>
  </si>
  <si>
    <t>EPC - 400.02.11kWp</t>
  </si>
  <si>
    <t>UP -Ramnagar Varanasi</t>
  </si>
  <si>
    <t>OMC/WO/26-27/018</t>
  </si>
  <si>
    <t>29.04.2026</t>
  </si>
  <si>
    <t>EPC - 357kWp</t>
  </si>
  <si>
    <t>UP -Sonbhadra</t>
  </si>
  <si>
    <t>OMC/WO/26-27/019</t>
  </si>
  <si>
    <t>EPC - 988kWp</t>
  </si>
  <si>
    <t>UP -Lakhimpur Kheri</t>
  </si>
  <si>
    <t>OMC/WO/26-27/020</t>
  </si>
  <si>
    <t>EPC - 769kWp</t>
  </si>
  <si>
    <t>UP -Kaushambhi</t>
  </si>
  <si>
    <t>OMC/WO/26-27/035</t>
  </si>
  <si>
    <t>12.05.2026</t>
  </si>
  <si>
    <t>EPC - 244.53kWp</t>
  </si>
  <si>
    <t>UP -Mahoba</t>
  </si>
  <si>
    <t>OMC/WO/26-27/036</t>
  </si>
  <si>
    <t>EPC - 280.8Wp</t>
  </si>
  <si>
    <t>OMC/WO/26-27/037</t>
  </si>
  <si>
    <t>EPC - 200.655kWp</t>
  </si>
  <si>
    <t>UP -Varanasi</t>
  </si>
  <si>
    <t>OMC/WO/26-27/038</t>
  </si>
  <si>
    <t>EPC - 567.45kWp</t>
  </si>
  <si>
    <t>UP -Mau</t>
  </si>
  <si>
    <t>OMC/WO/26-27/040</t>
  </si>
  <si>
    <t>EPC - 274.35.45kWp</t>
  </si>
  <si>
    <t>UP -Greater Noida</t>
  </si>
  <si>
    <t>OMC/WO/26-27/041</t>
  </si>
  <si>
    <t>EPC - 254.88kWp</t>
  </si>
  <si>
    <t>UP -FDDI Fursatganj</t>
  </si>
  <si>
    <t>OMC/WO/26-27/042</t>
  </si>
  <si>
    <t>EPC - 70.21kWp</t>
  </si>
  <si>
    <t>UP -FCI Chandari</t>
  </si>
  <si>
    <t>OMC/WO/26-27/043</t>
  </si>
  <si>
    <t>EPC - 149.86kWp</t>
  </si>
  <si>
    <t>UP -Saharanpur</t>
  </si>
  <si>
    <t>OMC/WO/26-27/044</t>
  </si>
  <si>
    <t>EPC - 60.81kWp</t>
  </si>
  <si>
    <t>UP -NIPCCD Lucknow</t>
  </si>
  <si>
    <t>OMC/WO/26-27/045</t>
  </si>
  <si>
    <t>EPC - 95.58kWp</t>
  </si>
  <si>
    <t>UP -ICAR NBAIM MAU</t>
  </si>
  <si>
    <t>OMC/WO/26-27/046</t>
  </si>
  <si>
    <t>EPC - 50.15kWp</t>
  </si>
  <si>
    <t>UP -ICAR-SEED SCI. MAU</t>
  </si>
  <si>
    <t>OMC/WO/26-27/047</t>
  </si>
  <si>
    <t>EPC - 74.34kWp</t>
  </si>
  <si>
    <t>UP -RRS Lucknow</t>
  </si>
  <si>
    <t>OMC/WO/26-27/048</t>
  </si>
  <si>
    <t>EPC - 175.23kWp</t>
  </si>
  <si>
    <t>UP -CIPET Varanasi</t>
  </si>
  <si>
    <t>OMC/WO/26-27/049</t>
  </si>
  <si>
    <t>UP -Meerut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</si>
</sst>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>
      <alignment vertical="center"/>
    </xf>
  </cellStyleXfs>
  <cellXfs count="4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2" fillId="0" borderId="1" xfId="0" applyNumberFormat="1" applyFont="1" applyBorder="1"/>
    <xf numFmtId="0" fontId="0" fillId="0" borderId="1" xfId="0" applyBorder="1" applyAlignment="1">
      <alignment horizontal="left"/>
    </xf>
    <xf numFmtId="15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 vertical="center"/>
    </xf>
    <xf numFmtId="164" fontId="2" fillId="0" borderId="1" xfId="0" applyNumberFormat="1" applyFont="1" applyBorder="1"/>
    <xf numFmtId="17" fontId="0" fillId="0" borderId="1" xfId="0" applyNumberForma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164" fontId="2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10" fillId="0" borderId="1" xfId="0" applyNumberFormat="1" applyFont="1" applyBorder="1" applyAlignment="1">
      <alignment horizontal="center" vertical="center"/>
    </xf>
    <xf numFmtId="0" fontId="5" fillId="0" borderId="0" xfId="0" applyFont="1"/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64" fontId="0" fillId="0" borderId="5" xfId="1" applyNumberFormat="1" applyFont="1" applyFill="1" applyBorder="1" applyAlignment="1">
      <alignment horizontal="right" vertical="center" wrapText="1"/>
    </xf>
    <xf numFmtId="164" fontId="0" fillId="0" borderId="7" xfId="1" applyNumberFormat="1" applyFont="1" applyFill="1" applyBorder="1" applyAlignment="1">
      <alignment horizontal="right" vertical="center" wrapText="1"/>
    </xf>
    <xf numFmtId="164" fontId="0" fillId="0" borderId="6" xfId="1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3"/>
  <sheetViews>
    <sheetView tabSelected="1" topLeftCell="A278" zoomScale="90" zoomScaleNormal="90" workbookViewId="0">
      <selection activeCell="E298" sqref="E298"/>
    </sheetView>
  </sheetViews>
  <sheetFormatPr defaultRowHeight="14.25" x14ac:dyDescent="0.45"/>
  <cols>
    <col min="1" max="1" width="5.53125" customWidth="1"/>
    <col min="2" max="2" width="25.46484375" customWidth="1"/>
    <col min="3" max="3" width="12.06640625" customWidth="1"/>
    <col min="4" max="4" width="30.796875" customWidth="1"/>
    <col min="5" max="5" width="41.53125" customWidth="1"/>
    <col min="6" max="6" width="22.73046875" customWidth="1"/>
    <col min="7" max="7" width="17.06640625" customWidth="1"/>
    <col min="8" max="8" width="11.06640625" customWidth="1"/>
    <col min="9" max="9" width="13.33203125" customWidth="1"/>
  </cols>
  <sheetData>
    <row r="2" spans="1:9" ht="23.25" x14ac:dyDescent="0.7">
      <c r="A2" s="30" t="s">
        <v>120</v>
      </c>
      <c r="B2" s="30"/>
      <c r="C2" s="30"/>
      <c r="D2" s="30"/>
      <c r="E2" s="30"/>
      <c r="F2" s="30"/>
      <c r="G2" s="30"/>
      <c r="H2" s="30"/>
      <c r="I2" s="30"/>
    </row>
    <row r="3" spans="1:9" ht="18" x14ac:dyDescent="0.55000000000000004">
      <c r="A3" s="37" t="s">
        <v>299</v>
      </c>
      <c r="B3" s="38"/>
      <c r="C3" s="38"/>
      <c r="D3" s="38"/>
      <c r="E3" s="38"/>
      <c r="F3" s="38"/>
      <c r="G3" s="38"/>
      <c r="H3" s="38"/>
      <c r="I3" s="39"/>
    </row>
    <row r="4" spans="1:9" x14ac:dyDescent="0.45">
      <c r="A4" s="1" t="s">
        <v>300</v>
      </c>
      <c r="B4" s="2"/>
      <c r="C4" s="2"/>
      <c r="D4" s="2"/>
      <c r="E4" s="2"/>
      <c r="F4" s="2"/>
      <c r="G4" s="2"/>
      <c r="H4" s="2"/>
      <c r="I4" s="2"/>
    </row>
    <row r="5" spans="1:9" ht="19.05" customHeight="1" x14ac:dyDescent="0.45">
      <c r="A5" s="3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3" t="s">
        <v>5</v>
      </c>
      <c r="G5" s="3" t="s">
        <v>6</v>
      </c>
      <c r="H5" s="4" t="s">
        <v>7</v>
      </c>
      <c r="I5" s="4" t="s">
        <v>121</v>
      </c>
    </row>
    <row r="6" spans="1:9" x14ac:dyDescent="0.45">
      <c r="A6" s="5">
        <v>1</v>
      </c>
      <c r="B6" s="6" t="s">
        <v>8</v>
      </c>
      <c r="C6" s="2" t="s">
        <v>9</v>
      </c>
      <c r="D6" s="7" t="s">
        <v>10</v>
      </c>
      <c r="E6" s="2" t="s">
        <v>11</v>
      </c>
      <c r="F6" s="7" t="s">
        <v>12</v>
      </c>
      <c r="G6" s="20">
        <v>145050</v>
      </c>
      <c r="H6" s="7" t="s">
        <v>13</v>
      </c>
      <c r="I6" s="7">
        <v>36</v>
      </c>
    </row>
    <row r="7" spans="1:9" x14ac:dyDescent="0.45">
      <c r="A7" s="5">
        <v>2</v>
      </c>
      <c r="B7" s="2" t="s">
        <v>14</v>
      </c>
      <c r="C7" s="2" t="s">
        <v>15</v>
      </c>
      <c r="D7" s="7" t="s">
        <v>16</v>
      </c>
      <c r="E7" s="2" t="s">
        <v>17</v>
      </c>
      <c r="F7" s="7" t="s">
        <v>18</v>
      </c>
      <c r="G7" s="20">
        <v>152286</v>
      </c>
      <c r="H7" s="7" t="s">
        <v>13</v>
      </c>
      <c r="I7" s="7">
        <v>27</v>
      </c>
    </row>
    <row r="8" spans="1:9" x14ac:dyDescent="0.45">
      <c r="A8" s="5">
        <v>3</v>
      </c>
      <c r="B8" s="2" t="s">
        <v>19</v>
      </c>
      <c r="C8" s="2" t="s">
        <v>15</v>
      </c>
      <c r="D8" s="7" t="s">
        <v>16</v>
      </c>
      <c r="E8" s="2" t="s">
        <v>20</v>
      </c>
      <c r="F8" s="7" t="s">
        <v>18</v>
      </c>
      <c r="G8" s="20">
        <v>45600</v>
      </c>
      <c r="H8" s="7" t="s">
        <v>13</v>
      </c>
      <c r="I8" s="7"/>
    </row>
    <row r="9" spans="1:9" x14ac:dyDescent="0.45">
      <c r="A9" s="5">
        <v>4</v>
      </c>
      <c r="B9" s="2" t="s">
        <v>21</v>
      </c>
      <c r="C9" s="2" t="s">
        <v>15</v>
      </c>
      <c r="D9" s="7" t="s">
        <v>16</v>
      </c>
      <c r="E9" s="2" t="s">
        <v>20</v>
      </c>
      <c r="F9" s="7" t="s">
        <v>18</v>
      </c>
      <c r="G9" s="20">
        <v>17528</v>
      </c>
      <c r="H9" s="7" t="s">
        <v>13</v>
      </c>
      <c r="I9" s="7"/>
    </row>
    <row r="10" spans="1:9" x14ac:dyDescent="0.45">
      <c r="A10" s="5">
        <v>5</v>
      </c>
      <c r="B10" s="2" t="s">
        <v>22</v>
      </c>
      <c r="C10" s="2" t="s">
        <v>15</v>
      </c>
      <c r="D10" s="7" t="s">
        <v>16</v>
      </c>
      <c r="E10" s="2" t="s">
        <v>17</v>
      </c>
      <c r="F10" s="7" t="s">
        <v>18</v>
      </c>
      <c r="G10" s="20">
        <v>48728</v>
      </c>
      <c r="H10" s="7" t="s">
        <v>13</v>
      </c>
      <c r="I10" s="7"/>
    </row>
    <row r="11" spans="1:9" x14ac:dyDescent="0.45">
      <c r="A11" s="5">
        <v>6</v>
      </c>
      <c r="B11" s="2" t="s">
        <v>23</v>
      </c>
      <c r="C11" s="2" t="s">
        <v>15</v>
      </c>
      <c r="D11" s="7" t="s">
        <v>16</v>
      </c>
      <c r="E11" s="2" t="s">
        <v>17</v>
      </c>
      <c r="F11" s="7" t="s">
        <v>24</v>
      </c>
      <c r="G11" s="20">
        <v>152286</v>
      </c>
      <c r="H11" s="7" t="s">
        <v>13</v>
      </c>
      <c r="I11" s="7">
        <v>27</v>
      </c>
    </row>
    <row r="12" spans="1:9" x14ac:dyDescent="0.45">
      <c r="A12" s="5">
        <v>7</v>
      </c>
      <c r="B12" s="2" t="s">
        <v>25</v>
      </c>
      <c r="C12" s="2" t="s">
        <v>15</v>
      </c>
      <c r="D12" s="7" t="s">
        <v>16</v>
      </c>
      <c r="E12" s="2" t="s">
        <v>20</v>
      </c>
      <c r="F12" s="7" t="s">
        <v>24</v>
      </c>
      <c r="G12" s="20">
        <v>45600</v>
      </c>
      <c r="H12" s="7" t="s">
        <v>13</v>
      </c>
      <c r="I12" s="7"/>
    </row>
    <row r="13" spans="1:9" x14ac:dyDescent="0.45">
      <c r="A13" s="5">
        <v>8</v>
      </c>
      <c r="B13" s="2" t="s">
        <v>26</v>
      </c>
      <c r="C13" s="2" t="s">
        <v>15</v>
      </c>
      <c r="D13" s="7" t="s">
        <v>16</v>
      </c>
      <c r="E13" s="2" t="s">
        <v>20</v>
      </c>
      <c r="F13" s="7" t="s">
        <v>24</v>
      </c>
      <c r="G13" s="20">
        <v>17528</v>
      </c>
      <c r="H13" s="7" t="s">
        <v>13</v>
      </c>
      <c r="I13" s="7"/>
    </row>
    <row r="14" spans="1:9" x14ac:dyDescent="0.45">
      <c r="A14" s="5">
        <v>9</v>
      </c>
      <c r="B14" s="2" t="s">
        <v>27</v>
      </c>
      <c r="C14" s="2" t="s">
        <v>15</v>
      </c>
      <c r="D14" s="7" t="s">
        <v>16</v>
      </c>
      <c r="E14" s="2" t="s">
        <v>17</v>
      </c>
      <c r="F14" s="7" t="s">
        <v>24</v>
      </c>
      <c r="G14" s="20">
        <v>48728</v>
      </c>
      <c r="H14" s="7" t="s">
        <v>13</v>
      </c>
      <c r="I14" s="7"/>
    </row>
    <row r="15" spans="1:9" x14ac:dyDescent="0.45">
      <c r="A15" s="5">
        <v>10</v>
      </c>
      <c r="B15" s="2" t="s">
        <v>28</v>
      </c>
      <c r="C15" s="2" t="s">
        <v>15</v>
      </c>
      <c r="D15" s="7" t="s">
        <v>16</v>
      </c>
      <c r="E15" s="2" t="s">
        <v>17</v>
      </c>
      <c r="F15" s="7" t="s">
        <v>29</v>
      </c>
      <c r="G15" s="20">
        <v>152286</v>
      </c>
      <c r="H15" s="7" t="s">
        <v>13</v>
      </c>
      <c r="I15" s="7">
        <v>27</v>
      </c>
    </row>
    <row r="16" spans="1:9" x14ac:dyDescent="0.45">
      <c r="A16" s="5">
        <v>11</v>
      </c>
      <c r="B16" s="2" t="s">
        <v>30</v>
      </c>
      <c r="C16" s="2" t="s">
        <v>15</v>
      </c>
      <c r="D16" s="7" t="s">
        <v>16</v>
      </c>
      <c r="E16" s="2" t="s">
        <v>20</v>
      </c>
      <c r="F16" s="7" t="s">
        <v>29</v>
      </c>
      <c r="G16" s="20">
        <v>45600</v>
      </c>
      <c r="H16" s="7" t="s">
        <v>13</v>
      </c>
      <c r="I16" s="7"/>
    </row>
    <row r="17" spans="1:9" x14ac:dyDescent="0.45">
      <c r="A17" s="5">
        <v>12</v>
      </c>
      <c r="B17" s="2" t="s">
        <v>31</v>
      </c>
      <c r="C17" s="2" t="s">
        <v>15</v>
      </c>
      <c r="D17" s="7" t="s">
        <v>16</v>
      </c>
      <c r="E17" s="2" t="s">
        <v>20</v>
      </c>
      <c r="F17" s="7" t="s">
        <v>29</v>
      </c>
      <c r="G17" s="20">
        <v>17528</v>
      </c>
      <c r="H17" s="7" t="s">
        <v>13</v>
      </c>
      <c r="I17" s="7"/>
    </row>
    <row r="18" spans="1:9" x14ac:dyDescent="0.45">
      <c r="A18" s="5">
        <v>13</v>
      </c>
      <c r="B18" s="2" t="s">
        <v>32</v>
      </c>
      <c r="C18" s="2" t="s">
        <v>15</v>
      </c>
      <c r="D18" s="7" t="s">
        <v>16</v>
      </c>
      <c r="E18" s="2" t="s">
        <v>17</v>
      </c>
      <c r="F18" s="7" t="s">
        <v>29</v>
      </c>
      <c r="G18" s="20">
        <v>48728</v>
      </c>
      <c r="H18" s="7" t="s">
        <v>13</v>
      </c>
      <c r="I18" s="7"/>
    </row>
    <row r="19" spans="1:9" x14ac:dyDescent="0.45">
      <c r="A19" s="5">
        <v>14</v>
      </c>
      <c r="B19" s="2" t="s">
        <v>38</v>
      </c>
      <c r="C19" s="2" t="s">
        <v>15</v>
      </c>
      <c r="D19" s="7" t="s">
        <v>16</v>
      </c>
      <c r="E19" s="2" t="s">
        <v>17</v>
      </c>
      <c r="F19" s="7" t="s">
        <v>35</v>
      </c>
      <c r="G19" s="20">
        <v>48728</v>
      </c>
      <c r="H19" s="7" t="s">
        <v>13</v>
      </c>
      <c r="I19" s="7"/>
    </row>
    <row r="20" spans="1:9" x14ac:dyDescent="0.45">
      <c r="A20" s="5">
        <v>15</v>
      </c>
      <c r="B20" s="2" t="s">
        <v>33</v>
      </c>
      <c r="C20" s="2" t="s">
        <v>34</v>
      </c>
      <c r="D20" s="7" t="s">
        <v>16</v>
      </c>
      <c r="E20" s="2" t="s">
        <v>17</v>
      </c>
      <c r="F20" s="7" t="s">
        <v>35</v>
      </c>
      <c r="G20" s="20">
        <v>152286</v>
      </c>
      <c r="H20" s="7" t="s">
        <v>13</v>
      </c>
      <c r="I20" s="7">
        <v>36</v>
      </c>
    </row>
    <row r="21" spans="1:9" x14ac:dyDescent="0.45">
      <c r="A21" s="5">
        <v>16</v>
      </c>
      <c r="B21" s="2" t="s">
        <v>36</v>
      </c>
      <c r="C21" s="2" t="s">
        <v>34</v>
      </c>
      <c r="D21" s="7" t="s">
        <v>16</v>
      </c>
      <c r="E21" s="2" t="s">
        <v>20</v>
      </c>
      <c r="F21" s="7" t="s">
        <v>35</v>
      </c>
      <c r="G21" s="20">
        <v>45600</v>
      </c>
      <c r="H21" s="7" t="s">
        <v>13</v>
      </c>
      <c r="I21" s="7"/>
    </row>
    <row r="22" spans="1:9" x14ac:dyDescent="0.45">
      <c r="A22" s="5">
        <v>17</v>
      </c>
      <c r="B22" s="2" t="s">
        <v>37</v>
      </c>
      <c r="C22" s="2" t="s">
        <v>34</v>
      </c>
      <c r="D22" s="7" t="s">
        <v>16</v>
      </c>
      <c r="E22" s="2" t="s">
        <v>20</v>
      </c>
      <c r="F22" s="7" t="s">
        <v>35</v>
      </c>
      <c r="G22" s="20">
        <v>17528</v>
      </c>
      <c r="H22" s="7" t="s">
        <v>13</v>
      </c>
      <c r="I22" s="7"/>
    </row>
    <row r="23" spans="1:9" x14ac:dyDescent="0.45">
      <c r="A23" s="5">
        <v>18</v>
      </c>
      <c r="B23" s="2" t="s">
        <v>39</v>
      </c>
      <c r="C23" s="2" t="s">
        <v>40</v>
      </c>
      <c r="D23" s="7" t="s">
        <v>16</v>
      </c>
      <c r="E23" s="2" t="s">
        <v>17</v>
      </c>
      <c r="F23" s="7" t="s">
        <v>41</v>
      </c>
      <c r="G23" s="20">
        <v>152286</v>
      </c>
      <c r="H23" s="7" t="s">
        <v>13</v>
      </c>
      <c r="I23" s="7">
        <v>27</v>
      </c>
    </row>
    <row r="24" spans="1:9" x14ac:dyDescent="0.45">
      <c r="A24" s="5">
        <v>19</v>
      </c>
      <c r="B24" s="2" t="s">
        <v>42</v>
      </c>
      <c r="C24" s="2" t="s">
        <v>40</v>
      </c>
      <c r="D24" s="7" t="s">
        <v>16</v>
      </c>
      <c r="E24" s="2" t="s">
        <v>20</v>
      </c>
      <c r="F24" s="7" t="s">
        <v>41</v>
      </c>
      <c r="G24" s="20">
        <v>45600</v>
      </c>
      <c r="H24" s="7" t="s">
        <v>13</v>
      </c>
      <c r="I24" s="7"/>
    </row>
    <row r="25" spans="1:9" x14ac:dyDescent="0.45">
      <c r="A25" s="5">
        <v>20</v>
      </c>
      <c r="B25" s="2" t="s">
        <v>43</v>
      </c>
      <c r="C25" s="2" t="s">
        <v>40</v>
      </c>
      <c r="D25" s="7" t="s">
        <v>16</v>
      </c>
      <c r="E25" s="2" t="s">
        <v>20</v>
      </c>
      <c r="F25" s="7" t="s">
        <v>41</v>
      </c>
      <c r="G25" s="20">
        <v>17784</v>
      </c>
      <c r="H25" s="7" t="s">
        <v>13</v>
      </c>
      <c r="I25" s="7"/>
    </row>
    <row r="26" spans="1:9" x14ac:dyDescent="0.45">
      <c r="A26" s="5">
        <v>21</v>
      </c>
      <c r="B26" s="2" t="s">
        <v>44</v>
      </c>
      <c r="C26" s="2" t="s">
        <v>40</v>
      </c>
      <c r="D26" s="7" t="s">
        <v>16</v>
      </c>
      <c r="E26" s="2" t="s">
        <v>17</v>
      </c>
      <c r="F26" s="7" t="s">
        <v>41</v>
      </c>
      <c r="G26" s="20">
        <v>49440</v>
      </c>
      <c r="H26" s="7" t="s">
        <v>13</v>
      </c>
      <c r="I26" s="7"/>
    </row>
    <row r="27" spans="1:9" x14ac:dyDescent="0.45">
      <c r="A27" s="5">
        <v>22</v>
      </c>
      <c r="B27" s="8" t="s">
        <v>45</v>
      </c>
      <c r="C27" s="2" t="s">
        <v>46</v>
      </c>
      <c r="D27" s="7" t="s">
        <v>47</v>
      </c>
      <c r="E27" s="2" t="s">
        <v>48</v>
      </c>
      <c r="F27" s="7" t="s">
        <v>49</v>
      </c>
      <c r="G27" s="20">
        <v>185250</v>
      </c>
      <c r="H27" s="7" t="s">
        <v>13</v>
      </c>
      <c r="I27" s="7">
        <v>50</v>
      </c>
    </row>
    <row r="28" spans="1:9" x14ac:dyDescent="0.45">
      <c r="A28" s="5">
        <v>23</v>
      </c>
      <c r="B28" s="9">
        <v>8049322</v>
      </c>
      <c r="C28" s="2" t="s">
        <v>50</v>
      </c>
      <c r="D28" s="10" t="s">
        <v>51</v>
      </c>
      <c r="E28" s="11" t="s">
        <v>52</v>
      </c>
      <c r="F28" s="7" t="s">
        <v>53</v>
      </c>
      <c r="G28" s="20">
        <v>160000</v>
      </c>
      <c r="H28" s="7" t="s">
        <v>13</v>
      </c>
      <c r="I28" s="7">
        <v>2</v>
      </c>
    </row>
    <row r="29" spans="1:9" x14ac:dyDescent="0.45">
      <c r="A29" s="5">
        <v>24</v>
      </c>
      <c r="B29" s="9">
        <v>8049323</v>
      </c>
      <c r="C29" s="2" t="s">
        <v>50</v>
      </c>
      <c r="D29" s="10" t="s">
        <v>51</v>
      </c>
      <c r="E29" s="11" t="s">
        <v>54</v>
      </c>
      <c r="F29" s="7" t="s">
        <v>53</v>
      </c>
      <c r="G29" s="20">
        <v>43000</v>
      </c>
      <c r="H29" s="7" t="s">
        <v>13</v>
      </c>
      <c r="I29" s="7"/>
    </row>
    <row r="30" spans="1:9" x14ac:dyDescent="0.45">
      <c r="A30" s="5">
        <v>25</v>
      </c>
      <c r="B30" s="9">
        <v>8049692</v>
      </c>
      <c r="C30" s="2" t="s">
        <v>55</v>
      </c>
      <c r="D30" s="7" t="s">
        <v>51</v>
      </c>
      <c r="E30" s="2" t="s">
        <v>54</v>
      </c>
      <c r="F30" s="7" t="s">
        <v>56</v>
      </c>
      <c r="G30" s="20">
        <v>87364</v>
      </c>
      <c r="H30" s="7" t="s">
        <v>13</v>
      </c>
      <c r="I30" s="7">
        <v>2</v>
      </c>
    </row>
    <row r="31" spans="1:9" x14ac:dyDescent="0.45">
      <c r="A31" s="5">
        <v>26</v>
      </c>
      <c r="B31" s="9">
        <v>8049693</v>
      </c>
      <c r="C31" s="2" t="s">
        <v>55</v>
      </c>
      <c r="D31" s="7" t="s">
        <v>51</v>
      </c>
      <c r="E31" s="2" t="s">
        <v>52</v>
      </c>
      <c r="F31" s="7" t="s">
        <v>56</v>
      </c>
      <c r="G31" s="20">
        <v>299860</v>
      </c>
      <c r="H31" s="7" t="s">
        <v>13</v>
      </c>
      <c r="I31" s="7"/>
    </row>
    <row r="32" spans="1:9" x14ac:dyDescent="0.45">
      <c r="A32" s="5">
        <v>27</v>
      </c>
      <c r="B32" s="2" t="s">
        <v>57</v>
      </c>
      <c r="C32" s="2" t="s">
        <v>58</v>
      </c>
      <c r="D32" s="7" t="s">
        <v>16</v>
      </c>
      <c r="E32" s="2" t="s">
        <v>17</v>
      </c>
      <c r="F32" s="7" t="s">
        <v>59</v>
      </c>
      <c r="G32" s="20">
        <v>152286</v>
      </c>
      <c r="H32" s="7" t="s">
        <v>13</v>
      </c>
      <c r="I32" s="7">
        <v>27</v>
      </c>
    </row>
    <row r="33" spans="1:9" x14ac:dyDescent="0.45">
      <c r="A33" s="5">
        <v>28</v>
      </c>
      <c r="B33" s="2" t="s">
        <v>60</v>
      </c>
      <c r="C33" s="2" t="s">
        <v>58</v>
      </c>
      <c r="D33" s="7" t="s">
        <v>16</v>
      </c>
      <c r="E33" s="2" t="s">
        <v>20</v>
      </c>
      <c r="F33" s="7" t="s">
        <v>59</v>
      </c>
      <c r="G33" s="20">
        <v>40800</v>
      </c>
      <c r="H33" s="7" t="s">
        <v>13</v>
      </c>
      <c r="I33" s="7"/>
    </row>
    <row r="34" spans="1:9" x14ac:dyDescent="0.45">
      <c r="A34" s="5">
        <v>29</v>
      </c>
      <c r="B34" s="2" t="s">
        <v>61</v>
      </c>
      <c r="C34" s="2" t="s">
        <v>58</v>
      </c>
      <c r="D34" s="7" t="s">
        <v>16</v>
      </c>
      <c r="E34" s="2" t="s">
        <v>20</v>
      </c>
      <c r="F34" s="7" t="s">
        <v>59</v>
      </c>
      <c r="G34" s="20">
        <v>17528</v>
      </c>
      <c r="H34" s="7" t="s">
        <v>13</v>
      </c>
      <c r="I34" s="7"/>
    </row>
    <row r="35" spans="1:9" x14ac:dyDescent="0.45">
      <c r="A35" s="5">
        <v>30</v>
      </c>
      <c r="B35" s="2" t="s">
        <v>62</v>
      </c>
      <c r="C35" s="2" t="s">
        <v>58</v>
      </c>
      <c r="D35" s="7" t="s">
        <v>16</v>
      </c>
      <c r="E35" s="2" t="s">
        <v>17</v>
      </c>
      <c r="F35" s="7" t="s">
        <v>59</v>
      </c>
      <c r="G35" s="20">
        <v>48728</v>
      </c>
      <c r="H35" s="7" t="s">
        <v>13</v>
      </c>
      <c r="I35" s="7"/>
    </row>
    <row r="36" spans="1:9" x14ac:dyDescent="0.45">
      <c r="A36" s="1" t="s">
        <v>301</v>
      </c>
      <c r="B36" s="2"/>
      <c r="C36" s="2"/>
      <c r="D36" s="2"/>
      <c r="E36" s="2"/>
      <c r="F36" s="2"/>
      <c r="G36" s="21"/>
      <c r="H36" s="2"/>
      <c r="I36" s="2"/>
    </row>
    <row r="37" spans="1:9" x14ac:dyDescent="0.45">
      <c r="A37" s="3" t="s">
        <v>0</v>
      </c>
      <c r="B37" s="3" t="s">
        <v>1</v>
      </c>
      <c r="C37" s="4" t="s">
        <v>2</v>
      </c>
      <c r="D37" s="4" t="s">
        <v>3</v>
      </c>
      <c r="E37" s="4" t="s">
        <v>4</v>
      </c>
      <c r="F37" s="3" t="s">
        <v>5</v>
      </c>
      <c r="G37" s="22" t="s">
        <v>6</v>
      </c>
      <c r="H37" s="4" t="s">
        <v>7</v>
      </c>
      <c r="I37" s="4" t="s">
        <v>121</v>
      </c>
    </row>
    <row r="38" spans="1:9" x14ac:dyDescent="0.45">
      <c r="A38" s="5">
        <v>31</v>
      </c>
      <c r="B38" s="2" t="s">
        <v>63</v>
      </c>
      <c r="C38" s="2" t="s">
        <v>58</v>
      </c>
      <c r="D38" s="7" t="s">
        <v>16</v>
      </c>
      <c r="E38" s="2" t="s">
        <v>17</v>
      </c>
      <c r="F38" s="7" t="s">
        <v>64</v>
      </c>
      <c r="G38" s="20">
        <v>209726</v>
      </c>
      <c r="H38" s="7" t="s">
        <v>13</v>
      </c>
      <c r="I38" s="2">
        <v>27</v>
      </c>
    </row>
    <row r="39" spans="1:9" x14ac:dyDescent="0.45">
      <c r="A39" s="5">
        <v>32</v>
      </c>
      <c r="B39" s="2" t="s">
        <v>65</v>
      </c>
      <c r="C39" s="2" t="s">
        <v>58</v>
      </c>
      <c r="D39" s="7" t="s">
        <v>16</v>
      </c>
      <c r="E39" s="2" t="s">
        <v>17</v>
      </c>
      <c r="F39" s="7" t="s">
        <v>64</v>
      </c>
      <c r="G39" s="20">
        <v>62380</v>
      </c>
      <c r="H39" s="7" t="s">
        <v>13</v>
      </c>
      <c r="I39" s="2"/>
    </row>
    <row r="40" spans="1:9" x14ac:dyDescent="0.45">
      <c r="A40" s="5">
        <v>33</v>
      </c>
      <c r="B40" s="2" t="s">
        <v>66</v>
      </c>
      <c r="C40" s="2" t="s">
        <v>58</v>
      </c>
      <c r="D40" s="7" t="s">
        <v>16</v>
      </c>
      <c r="E40" s="2" t="s">
        <v>17</v>
      </c>
      <c r="F40" s="7" t="s">
        <v>67</v>
      </c>
      <c r="G40" s="20">
        <v>209726</v>
      </c>
      <c r="H40" s="7" t="s">
        <v>13</v>
      </c>
      <c r="I40" s="2">
        <v>68</v>
      </c>
    </row>
    <row r="41" spans="1:9" x14ac:dyDescent="0.45">
      <c r="A41" s="5">
        <v>34</v>
      </c>
      <c r="B41" s="2" t="s">
        <v>68</v>
      </c>
      <c r="C41" s="2" t="s">
        <v>58</v>
      </c>
      <c r="D41" s="7" t="s">
        <v>16</v>
      </c>
      <c r="E41" s="2" t="s">
        <v>17</v>
      </c>
      <c r="F41" s="7" t="s">
        <v>67</v>
      </c>
      <c r="G41" s="20">
        <v>62380</v>
      </c>
      <c r="H41" s="7" t="s">
        <v>13</v>
      </c>
      <c r="I41" s="2"/>
    </row>
    <row r="42" spans="1:9" x14ac:dyDescent="0.45">
      <c r="A42" s="5">
        <v>35</v>
      </c>
      <c r="B42" s="2" t="s">
        <v>69</v>
      </c>
      <c r="C42" s="2" t="s">
        <v>58</v>
      </c>
      <c r="D42" s="7" t="s">
        <v>16</v>
      </c>
      <c r="E42" s="2" t="s">
        <v>17</v>
      </c>
      <c r="F42" s="7" t="s">
        <v>70</v>
      </c>
      <c r="G42" s="20">
        <v>209726</v>
      </c>
      <c r="H42" s="7" t="s">
        <v>13</v>
      </c>
      <c r="I42" s="2">
        <v>27</v>
      </c>
    </row>
    <row r="43" spans="1:9" x14ac:dyDescent="0.45">
      <c r="A43" s="5">
        <v>36</v>
      </c>
      <c r="B43" s="2" t="s">
        <v>71</v>
      </c>
      <c r="C43" s="2" t="s">
        <v>58</v>
      </c>
      <c r="D43" s="7" t="s">
        <v>16</v>
      </c>
      <c r="E43" s="2" t="s">
        <v>17</v>
      </c>
      <c r="F43" s="7" t="s">
        <v>70</v>
      </c>
      <c r="G43" s="20">
        <v>62380</v>
      </c>
      <c r="H43" s="7" t="s">
        <v>13</v>
      </c>
      <c r="I43" s="2"/>
    </row>
    <row r="44" spans="1:9" x14ac:dyDescent="0.45">
      <c r="A44" s="5">
        <v>37</v>
      </c>
      <c r="B44" s="2" t="s">
        <v>72</v>
      </c>
      <c r="C44" s="2" t="s">
        <v>58</v>
      </c>
      <c r="D44" s="7" t="s">
        <v>16</v>
      </c>
      <c r="E44" s="2" t="s">
        <v>17</v>
      </c>
      <c r="F44" s="7" t="s">
        <v>73</v>
      </c>
      <c r="G44" s="20">
        <v>209726</v>
      </c>
      <c r="H44" s="7" t="s">
        <v>13</v>
      </c>
      <c r="I44" s="2">
        <v>27</v>
      </c>
    </row>
    <row r="45" spans="1:9" x14ac:dyDescent="0.45">
      <c r="A45" s="5">
        <v>38</v>
      </c>
      <c r="B45" s="2" t="s">
        <v>74</v>
      </c>
      <c r="C45" s="2" t="s">
        <v>58</v>
      </c>
      <c r="D45" s="7" t="s">
        <v>16</v>
      </c>
      <c r="E45" s="2" t="s">
        <v>17</v>
      </c>
      <c r="F45" s="7" t="s">
        <v>73</v>
      </c>
      <c r="G45" s="20">
        <v>62380</v>
      </c>
      <c r="H45" s="7" t="s">
        <v>13</v>
      </c>
      <c r="I45" s="2"/>
    </row>
    <row r="46" spans="1:9" x14ac:dyDescent="0.45">
      <c r="A46" s="5">
        <v>39</v>
      </c>
      <c r="B46" s="2" t="s">
        <v>75</v>
      </c>
      <c r="C46" s="2" t="s">
        <v>58</v>
      </c>
      <c r="D46" s="7" t="s">
        <v>16</v>
      </c>
      <c r="E46" s="2" t="s">
        <v>17</v>
      </c>
      <c r="F46" s="7" t="s">
        <v>76</v>
      </c>
      <c r="G46" s="20">
        <v>209726</v>
      </c>
      <c r="H46" s="7" t="s">
        <v>13</v>
      </c>
      <c r="I46" s="2">
        <v>36</v>
      </c>
    </row>
    <row r="47" spans="1:9" x14ac:dyDescent="0.45">
      <c r="A47" s="5">
        <v>40</v>
      </c>
      <c r="B47" s="2" t="s">
        <v>77</v>
      </c>
      <c r="C47" s="2" t="s">
        <v>58</v>
      </c>
      <c r="D47" s="7" t="s">
        <v>16</v>
      </c>
      <c r="E47" s="2" t="s">
        <v>17</v>
      </c>
      <c r="F47" s="7" t="s">
        <v>76</v>
      </c>
      <c r="G47" s="20">
        <v>62380</v>
      </c>
      <c r="H47" s="7" t="s">
        <v>13</v>
      </c>
      <c r="I47" s="2"/>
    </row>
    <row r="48" spans="1:9" x14ac:dyDescent="0.45">
      <c r="A48" s="5">
        <v>41</v>
      </c>
      <c r="B48" s="2" t="s">
        <v>85</v>
      </c>
      <c r="C48" s="2" t="s">
        <v>58</v>
      </c>
      <c r="D48" s="7" t="s">
        <v>16</v>
      </c>
      <c r="E48" s="2" t="s">
        <v>17</v>
      </c>
      <c r="F48" s="7" t="s">
        <v>86</v>
      </c>
      <c r="G48" s="20">
        <v>62380</v>
      </c>
      <c r="H48" s="7" t="s">
        <v>13</v>
      </c>
      <c r="I48" s="2">
        <v>27</v>
      </c>
    </row>
    <row r="49" spans="1:9" x14ac:dyDescent="0.45">
      <c r="A49" s="5">
        <v>42</v>
      </c>
      <c r="B49" s="2" t="s">
        <v>87</v>
      </c>
      <c r="C49" s="2" t="s">
        <v>58</v>
      </c>
      <c r="D49" s="7" t="s">
        <v>16</v>
      </c>
      <c r="E49" s="2" t="s">
        <v>17</v>
      </c>
      <c r="F49" s="7" t="s">
        <v>86</v>
      </c>
      <c r="G49" s="20">
        <v>209726</v>
      </c>
      <c r="H49" s="7" t="s">
        <v>13</v>
      </c>
      <c r="I49" s="2"/>
    </row>
    <row r="50" spans="1:9" x14ac:dyDescent="0.45">
      <c r="A50" s="5">
        <v>43</v>
      </c>
      <c r="B50" s="2" t="s">
        <v>78</v>
      </c>
      <c r="C50" s="2" t="s">
        <v>58</v>
      </c>
      <c r="D50" s="7" t="s">
        <v>16</v>
      </c>
      <c r="E50" s="2" t="s">
        <v>17</v>
      </c>
      <c r="F50" s="7" t="s">
        <v>79</v>
      </c>
      <c r="G50" s="20">
        <v>62253</v>
      </c>
      <c r="H50" s="7" t="s">
        <v>13</v>
      </c>
      <c r="I50" s="2">
        <v>27</v>
      </c>
    </row>
    <row r="51" spans="1:9" x14ac:dyDescent="0.45">
      <c r="A51" s="5">
        <v>44</v>
      </c>
      <c r="B51" s="2" t="s">
        <v>80</v>
      </c>
      <c r="C51" s="2" t="s">
        <v>58</v>
      </c>
      <c r="D51" s="7" t="s">
        <v>16</v>
      </c>
      <c r="E51" s="2" t="s">
        <v>17</v>
      </c>
      <c r="F51" s="7" t="s">
        <v>79</v>
      </c>
      <c r="G51" s="20">
        <v>62380</v>
      </c>
      <c r="H51" s="7" t="s">
        <v>13</v>
      </c>
      <c r="I51" s="2"/>
    </row>
    <row r="52" spans="1:9" x14ac:dyDescent="0.45">
      <c r="A52" s="5">
        <v>45</v>
      </c>
      <c r="B52" s="2" t="s">
        <v>81</v>
      </c>
      <c r="C52" s="2" t="s">
        <v>82</v>
      </c>
      <c r="D52" s="7" t="s">
        <v>16</v>
      </c>
      <c r="E52" s="2" t="s">
        <v>17</v>
      </c>
      <c r="F52" s="7" t="s">
        <v>83</v>
      </c>
      <c r="G52" s="20">
        <v>192565</v>
      </c>
      <c r="H52" s="7" t="s">
        <v>13</v>
      </c>
      <c r="I52" s="2">
        <v>27</v>
      </c>
    </row>
    <row r="53" spans="1:9" x14ac:dyDescent="0.45">
      <c r="A53" s="5">
        <v>46</v>
      </c>
      <c r="B53" s="2" t="s">
        <v>84</v>
      </c>
      <c r="C53" s="2" t="s">
        <v>82</v>
      </c>
      <c r="D53" s="7" t="s">
        <v>16</v>
      </c>
      <c r="E53" s="2" t="s">
        <v>17</v>
      </c>
      <c r="F53" s="7" t="s">
        <v>83</v>
      </c>
      <c r="G53" s="20">
        <v>62253</v>
      </c>
      <c r="H53" s="7" t="s">
        <v>13</v>
      </c>
      <c r="I53" s="2"/>
    </row>
    <row r="54" spans="1:9" x14ac:dyDescent="0.45">
      <c r="A54" s="5">
        <v>47</v>
      </c>
      <c r="B54" s="2" t="s">
        <v>88</v>
      </c>
      <c r="C54" s="2" t="s">
        <v>82</v>
      </c>
      <c r="D54" s="7" t="s">
        <v>16</v>
      </c>
      <c r="E54" s="2" t="s">
        <v>17</v>
      </c>
      <c r="F54" s="7" t="s">
        <v>89</v>
      </c>
      <c r="G54" s="20">
        <v>62253</v>
      </c>
      <c r="H54" s="7" t="s">
        <v>13</v>
      </c>
      <c r="I54" s="2">
        <v>27</v>
      </c>
    </row>
    <row r="55" spans="1:9" x14ac:dyDescent="0.45">
      <c r="A55" s="5">
        <v>48</v>
      </c>
      <c r="B55" s="2" t="s">
        <v>90</v>
      </c>
      <c r="C55" s="2" t="s">
        <v>82</v>
      </c>
      <c r="D55" s="7" t="s">
        <v>16</v>
      </c>
      <c r="E55" s="2" t="s">
        <v>17</v>
      </c>
      <c r="F55" s="7" t="s">
        <v>89</v>
      </c>
      <c r="G55" s="20">
        <v>192565</v>
      </c>
      <c r="H55" s="7" t="s">
        <v>13</v>
      </c>
      <c r="I55" s="2"/>
    </row>
    <row r="56" spans="1:9" x14ac:dyDescent="0.45">
      <c r="A56" s="5">
        <v>49</v>
      </c>
      <c r="B56" s="2" t="s">
        <v>91</v>
      </c>
      <c r="C56" s="2" t="s">
        <v>92</v>
      </c>
      <c r="D56" s="7" t="s">
        <v>195</v>
      </c>
      <c r="E56" s="2" t="s">
        <v>93</v>
      </c>
      <c r="F56" s="7" t="s">
        <v>94</v>
      </c>
      <c r="G56" s="20">
        <v>60000</v>
      </c>
      <c r="H56" s="7" t="s">
        <v>13</v>
      </c>
      <c r="I56" s="2">
        <v>50</v>
      </c>
    </row>
    <row r="57" spans="1:9" x14ac:dyDescent="0.45">
      <c r="A57" s="5">
        <v>50</v>
      </c>
      <c r="B57" s="13">
        <v>7117969</v>
      </c>
      <c r="C57" s="2" t="s">
        <v>95</v>
      </c>
      <c r="D57" s="7" t="s">
        <v>96</v>
      </c>
      <c r="E57" s="2" t="s">
        <v>97</v>
      </c>
      <c r="F57" s="7" t="s">
        <v>98</v>
      </c>
      <c r="G57" s="20">
        <v>2494254.2599999998</v>
      </c>
      <c r="H57" s="7" t="s">
        <v>13</v>
      </c>
      <c r="I57" s="2"/>
    </row>
    <row r="58" spans="1:9" x14ac:dyDescent="0.45">
      <c r="A58" s="5">
        <v>51</v>
      </c>
      <c r="B58" s="13">
        <v>8050984</v>
      </c>
      <c r="C58" s="2" t="s">
        <v>95</v>
      </c>
      <c r="D58" s="7" t="s">
        <v>96</v>
      </c>
      <c r="E58" s="2" t="s">
        <v>99</v>
      </c>
      <c r="F58" s="7" t="s">
        <v>98</v>
      </c>
      <c r="G58" s="20">
        <v>9179325.7599999998</v>
      </c>
      <c r="H58" s="7" t="s">
        <v>13</v>
      </c>
      <c r="I58" s="2"/>
    </row>
    <row r="59" spans="1:9" x14ac:dyDescent="0.45">
      <c r="A59" s="5">
        <v>52</v>
      </c>
      <c r="B59" s="2" t="s">
        <v>109</v>
      </c>
      <c r="C59" s="2" t="s">
        <v>110</v>
      </c>
      <c r="D59" s="7" t="s">
        <v>195</v>
      </c>
      <c r="E59" s="2" t="s">
        <v>111</v>
      </c>
      <c r="F59" s="7" t="s">
        <v>112</v>
      </c>
      <c r="G59" s="20">
        <v>100000</v>
      </c>
      <c r="H59" s="7" t="s">
        <v>13</v>
      </c>
      <c r="I59" s="2">
        <v>500</v>
      </c>
    </row>
    <row r="60" spans="1:9" x14ac:dyDescent="0.45">
      <c r="A60" s="5">
        <v>53</v>
      </c>
      <c r="B60" s="2" t="s">
        <v>113</v>
      </c>
      <c r="C60" s="2" t="s">
        <v>110</v>
      </c>
      <c r="D60" s="7" t="s">
        <v>195</v>
      </c>
      <c r="E60" s="2" t="s">
        <v>114</v>
      </c>
      <c r="F60" s="7" t="s">
        <v>115</v>
      </c>
      <c r="G60" s="20">
        <v>990000</v>
      </c>
      <c r="H60" s="7" t="s">
        <v>13</v>
      </c>
      <c r="I60" s="2">
        <v>450</v>
      </c>
    </row>
    <row r="61" spans="1:9" x14ac:dyDescent="0.45">
      <c r="A61" s="5">
        <v>54</v>
      </c>
      <c r="B61" s="13">
        <v>1000020541</v>
      </c>
      <c r="C61" s="2" t="s">
        <v>100</v>
      </c>
      <c r="D61" s="7" t="s">
        <v>101</v>
      </c>
      <c r="E61" s="2" t="s">
        <v>102</v>
      </c>
      <c r="F61" s="7" t="s">
        <v>103</v>
      </c>
      <c r="G61" s="20">
        <v>178176</v>
      </c>
      <c r="H61" s="7" t="s">
        <v>13</v>
      </c>
      <c r="I61" s="2">
        <v>100</v>
      </c>
    </row>
    <row r="62" spans="1:9" x14ac:dyDescent="0.45">
      <c r="A62" s="5">
        <v>55</v>
      </c>
      <c r="B62" s="13">
        <v>7119698</v>
      </c>
      <c r="C62" s="2" t="s">
        <v>104</v>
      </c>
      <c r="D62" s="7" t="s">
        <v>96</v>
      </c>
      <c r="E62" s="2" t="s">
        <v>105</v>
      </c>
      <c r="F62" s="7" t="s">
        <v>106</v>
      </c>
      <c r="G62" s="20">
        <v>5789059.3099999996</v>
      </c>
      <c r="H62" s="7" t="s">
        <v>13</v>
      </c>
      <c r="I62" s="2">
        <v>313</v>
      </c>
    </row>
    <row r="63" spans="1:9" x14ac:dyDescent="0.45">
      <c r="A63" s="5">
        <v>56</v>
      </c>
      <c r="B63" s="13">
        <v>8051552</v>
      </c>
      <c r="C63" s="2" t="s">
        <v>104</v>
      </c>
      <c r="D63" s="7" t="s">
        <v>96</v>
      </c>
      <c r="E63" s="2" t="s">
        <v>107</v>
      </c>
      <c r="F63" s="7" t="s">
        <v>106</v>
      </c>
      <c r="G63" s="20">
        <v>17866644.870000001</v>
      </c>
      <c r="H63" s="7" t="s">
        <v>13</v>
      </c>
      <c r="I63" s="2"/>
    </row>
    <row r="64" spans="1:9" x14ac:dyDescent="0.45">
      <c r="A64" s="5">
        <v>57</v>
      </c>
      <c r="B64" s="13">
        <v>1000042056</v>
      </c>
      <c r="C64" s="2" t="s">
        <v>104</v>
      </c>
      <c r="D64" s="7" t="s">
        <v>101</v>
      </c>
      <c r="E64" s="2" t="s">
        <v>423</v>
      </c>
      <c r="F64" s="7" t="s">
        <v>108</v>
      </c>
      <c r="G64" s="20">
        <v>229000</v>
      </c>
      <c r="H64" s="7" t="s">
        <v>13</v>
      </c>
      <c r="I64" s="2">
        <v>100</v>
      </c>
    </row>
    <row r="65" spans="1:9" x14ac:dyDescent="0.45">
      <c r="A65" s="5">
        <v>58</v>
      </c>
      <c r="B65" s="13">
        <v>1000042071</v>
      </c>
      <c r="C65" s="2" t="s">
        <v>163</v>
      </c>
      <c r="D65" s="7" t="s">
        <v>101</v>
      </c>
      <c r="E65" s="2" t="s">
        <v>119</v>
      </c>
      <c r="F65" s="7" t="s">
        <v>108</v>
      </c>
      <c r="G65" s="20">
        <v>90000</v>
      </c>
      <c r="H65" s="7" t="s">
        <v>13</v>
      </c>
      <c r="I65" s="2"/>
    </row>
    <row r="66" spans="1:9" x14ac:dyDescent="0.45">
      <c r="A66" s="1" t="s">
        <v>302</v>
      </c>
      <c r="G66" s="23"/>
    </row>
    <row r="67" spans="1:9" x14ac:dyDescent="0.45">
      <c r="A67" s="3" t="s">
        <v>0</v>
      </c>
      <c r="B67" s="3" t="s">
        <v>1</v>
      </c>
      <c r="C67" s="4" t="s">
        <v>2</v>
      </c>
      <c r="D67" s="4" t="s">
        <v>3</v>
      </c>
      <c r="E67" s="4" t="s">
        <v>4</v>
      </c>
      <c r="F67" s="3" t="s">
        <v>5</v>
      </c>
      <c r="G67" s="22" t="s">
        <v>6</v>
      </c>
      <c r="H67" s="4" t="s">
        <v>7</v>
      </c>
      <c r="I67" s="4" t="s">
        <v>121</v>
      </c>
    </row>
    <row r="68" spans="1:9" x14ac:dyDescent="0.45">
      <c r="A68" s="5">
        <v>59</v>
      </c>
      <c r="B68" s="2" t="s">
        <v>116</v>
      </c>
      <c r="C68" s="2" t="s">
        <v>117</v>
      </c>
      <c r="D68" s="7" t="s">
        <v>16</v>
      </c>
      <c r="E68" s="2" t="s">
        <v>17</v>
      </c>
      <c r="F68" s="7" t="s">
        <v>118</v>
      </c>
      <c r="G68" s="20">
        <v>1358291</v>
      </c>
      <c r="H68" s="7" t="s">
        <v>13</v>
      </c>
      <c r="I68" s="7">
        <v>240</v>
      </c>
    </row>
    <row r="69" spans="1:9" ht="16.5" customHeight="1" x14ac:dyDescent="0.45">
      <c r="A69" s="5">
        <v>60</v>
      </c>
      <c r="B69" s="11" t="s">
        <v>156</v>
      </c>
      <c r="C69" s="2" t="s">
        <v>157</v>
      </c>
      <c r="D69" s="10" t="s">
        <v>138</v>
      </c>
      <c r="E69" s="2" t="s">
        <v>425</v>
      </c>
      <c r="F69" s="7" t="s">
        <v>424</v>
      </c>
      <c r="G69" s="20">
        <v>165000</v>
      </c>
      <c r="H69" s="7" t="s">
        <v>13</v>
      </c>
      <c r="I69" s="7">
        <v>1000</v>
      </c>
    </row>
    <row r="70" spans="1:9" x14ac:dyDescent="0.45">
      <c r="A70" s="5">
        <v>61</v>
      </c>
      <c r="B70" s="31" t="s">
        <v>153</v>
      </c>
      <c r="C70" s="31" t="s">
        <v>154</v>
      </c>
      <c r="D70" s="31" t="s">
        <v>138</v>
      </c>
      <c r="E70" s="2" t="s">
        <v>417</v>
      </c>
      <c r="F70" s="7" t="s">
        <v>155</v>
      </c>
      <c r="G70" s="34">
        <v>4481050</v>
      </c>
      <c r="H70" s="7" t="s">
        <v>13</v>
      </c>
      <c r="I70" s="7"/>
    </row>
    <row r="71" spans="1:9" x14ac:dyDescent="0.45">
      <c r="A71" s="5">
        <v>62</v>
      </c>
      <c r="B71" s="32"/>
      <c r="C71" s="32"/>
      <c r="D71" s="32"/>
      <c r="E71" s="7" t="s">
        <v>221</v>
      </c>
      <c r="F71" s="7" t="s">
        <v>155</v>
      </c>
      <c r="G71" s="35"/>
      <c r="H71" s="7" t="s">
        <v>13</v>
      </c>
      <c r="I71" s="7">
        <v>126</v>
      </c>
    </row>
    <row r="72" spans="1:9" x14ac:dyDescent="0.45">
      <c r="A72" s="5">
        <v>63</v>
      </c>
      <c r="B72" s="32"/>
      <c r="C72" s="32"/>
      <c r="D72" s="32"/>
      <c r="E72" s="7" t="s">
        <v>222</v>
      </c>
      <c r="F72" s="7" t="s">
        <v>155</v>
      </c>
      <c r="G72" s="35"/>
      <c r="H72" s="7" t="s">
        <v>13</v>
      </c>
      <c r="I72" s="7">
        <v>88.2</v>
      </c>
    </row>
    <row r="73" spans="1:9" x14ac:dyDescent="0.45">
      <c r="A73" s="5">
        <v>64</v>
      </c>
      <c r="B73" s="32"/>
      <c r="C73" s="32"/>
      <c r="D73" s="32"/>
      <c r="E73" s="7" t="s">
        <v>223</v>
      </c>
      <c r="F73" s="7" t="s">
        <v>155</v>
      </c>
      <c r="G73" s="35"/>
      <c r="H73" s="7" t="s">
        <v>13</v>
      </c>
      <c r="I73" s="7">
        <v>81.900000000000006</v>
      </c>
    </row>
    <row r="74" spans="1:9" x14ac:dyDescent="0.45">
      <c r="A74" s="5">
        <v>65</v>
      </c>
      <c r="B74" s="32"/>
      <c r="C74" s="32"/>
      <c r="D74" s="32"/>
      <c r="E74" s="7" t="s">
        <v>224</v>
      </c>
      <c r="F74" s="7" t="s">
        <v>155</v>
      </c>
      <c r="G74" s="35"/>
      <c r="H74" s="7" t="s">
        <v>13</v>
      </c>
      <c r="I74" s="7">
        <v>63</v>
      </c>
    </row>
    <row r="75" spans="1:9" x14ac:dyDescent="0.45">
      <c r="A75" s="5">
        <v>66</v>
      </c>
      <c r="B75" s="32"/>
      <c r="C75" s="32"/>
      <c r="D75" s="32"/>
      <c r="E75" s="7" t="s">
        <v>225</v>
      </c>
      <c r="F75" s="7" t="s">
        <v>155</v>
      </c>
      <c r="G75" s="35"/>
      <c r="H75" s="7" t="s">
        <v>13</v>
      </c>
      <c r="I75" s="7">
        <v>119.7</v>
      </c>
    </row>
    <row r="76" spans="1:9" x14ac:dyDescent="0.45">
      <c r="A76" s="5">
        <v>67</v>
      </c>
      <c r="B76" s="32"/>
      <c r="C76" s="32"/>
      <c r="D76" s="32"/>
      <c r="E76" s="7" t="s">
        <v>226</v>
      </c>
      <c r="F76" s="7" t="s">
        <v>155</v>
      </c>
      <c r="G76" s="35"/>
      <c r="H76" s="7" t="s">
        <v>13</v>
      </c>
      <c r="I76" s="7">
        <v>37.799999999999997</v>
      </c>
    </row>
    <row r="77" spans="1:9" x14ac:dyDescent="0.45">
      <c r="A77" s="5">
        <v>68</v>
      </c>
      <c r="B77" s="32"/>
      <c r="C77" s="32"/>
      <c r="D77" s="32"/>
      <c r="E77" s="7" t="s">
        <v>227</v>
      </c>
      <c r="F77" s="7" t="s">
        <v>155</v>
      </c>
      <c r="G77" s="35"/>
      <c r="H77" s="7" t="s">
        <v>13</v>
      </c>
      <c r="I77" s="7">
        <v>63</v>
      </c>
    </row>
    <row r="78" spans="1:9" x14ac:dyDescent="0.45">
      <c r="A78" s="5">
        <v>69</v>
      </c>
      <c r="B78" s="32"/>
      <c r="C78" s="32"/>
      <c r="D78" s="32"/>
      <c r="E78" s="7" t="s">
        <v>228</v>
      </c>
      <c r="F78" s="7" t="s">
        <v>155</v>
      </c>
      <c r="G78" s="35"/>
      <c r="H78" s="7" t="s">
        <v>13</v>
      </c>
      <c r="I78" s="7">
        <v>113.4</v>
      </c>
    </row>
    <row r="79" spans="1:9" x14ac:dyDescent="0.45">
      <c r="A79" s="5">
        <v>70</v>
      </c>
      <c r="B79" s="32"/>
      <c r="C79" s="32"/>
      <c r="D79" s="32"/>
      <c r="E79" s="7" t="s">
        <v>229</v>
      </c>
      <c r="F79" s="7" t="s">
        <v>155</v>
      </c>
      <c r="G79" s="35"/>
      <c r="H79" s="7" t="s">
        <v>13</v>
      </c>
      <c r="I79" s="7">
        <v>151.19999999999999</v>
      </c>
    </row>
    <row r="80" spans="1:9" x14ac:dyDescent="0.45">
      <c r="A80" s="5">
        <v>71</v>
      </c>
      <c r="B80" s="32"/>
      <c r="C80" s="32"/>
      <c r="D80" s="32"/>
      <c r="E80" s="7" t="s">
        <v>230</v>
      </c>
      <c r="F80" s="7" t="s">
        <v>155</v>
      </c>
      <c r="G80" s="35"/>
      <c r="H80" s="7" t="s">
        <v>13</v>
      </c>
      <c r="I80" s="7">
        <v>63</v>
      </c>
    </row>
    <row r="81" spans="1:9" x14ac:dyDescent="0.45">
      <c r="A81" s="5">
        <v>72</v>
      </c>
      <c r="B81" s="32"/>
      <c r="C81" s="32"/>
      <c r="D81" s="32"/>
      <c r="E81" s="7" t="s">
        <v>231</v>
      </c>
      <c r="F81" s="7" t="s">
        <v>155</v>
      </c>
      <c r="G81" s="35"/>
      <c r="H81" s="7" t="s">
        <v>13</v>
      </c>
      <c r="I81" s="7">
        <v>88.2</v>
      </c>
    </row>
    <row r="82" spans="1:9" x14ac:dyDescent="0.45">
      <c r="A82" s="5">
        <v>73</v>
      </c>
      <c r="B82" s="32"/>
      <c r="C82" s="32"/>
      <c r="D82" s="32"/>
      <c r="E82" s="7" t="s">
        <v>232</v>
      </c>
      <c r="F82" s="7" t="s">
        <v>155</v>
      </c>
      <c r="G82" s="35"/>
      <c r="H82" s="7" t="s">
        <v>13</v>
      </c>
      <c r="I82" s="7">
        <v>220.5</v>
      </c>
    </row>
    <row r="83" spans="1:9" x14ac:dyDescent="0.45">
      <c r="A83" s="5">
        <v>74</v>
      </c>
      <c r="B83" s="32"/>
      <c r="C83" s="32"/>
      <c r="D83" s="32"/>
      <c r="E83" s="7" t="s">
        <v>233</v>
      </c>
      <c r="F83" s="7" t="s">
        <v>155</v>
      </c>
      <c r="G83" s="35"/>
      <c r="H83" s="7" t="s">
        <v>13</v>
      </c>
      <c r="I83" s="7">
        <v>214.2</v>
      </c>
    </row>
    <row r="84" spans="1:9" x14ac:dyDescent="0.45">
      <c r="A84" s="5">
        <v>75</v>
      </c>
      <c r="B84" s="33"/>
      <c r="C84" s="33"/>
      <c r="D84" s="33"/>
      <c r="E84" s="7" t="s">
        <v>234</v>
      </c>
      <c r="F84" s="7" t="s">
        <v>155</v>
      </c>
      <c r="G84" s="36"/>
      <c r="H84" s="7" t="s">
        <v>13</v>
      </c>
      <c r="I84" s="7">
        <v>88.2</v>
      </c>
    </row>
    <row r="85" spans="1:9" x14ac:dyDescent="0.45">
      <c r="A85" s="5">
        <v>76</v>
      </c>
      <c r="B85" s="2" t="s">
        <v>183</v>
      </c>
      <c r="C85" s="2" t="s">
        <v>184</v>
      </c>
      <c r="D85" s="10" t="s">
        <v>149</v>
      </c>
      <c r="E85" s="2" t="s">
        <v>186</v>
      </c>
      <c r="F85" s="7" t="s">
        <v>176</v>
      </c>
      <c r="G85" s="20">
        <v>9865800</v>
      </c>
      <c r="H85" s="7" t="s">
        <v>13</v>
      </c>
      <c r="I85" s="7">
        <v>360</v>
      </c>
    </row>
    <row r="86" spans="1:9" x14ac:dyDescent="0.45">
      <c r="A86" s="5">
        <v>77</v>
      </c>
      <c r="B86" s="2" t="s">
        <v>152</v>
      </c>
      <c r="C86" s="2" t="s">
        <v>134</v>
      </c>
      <c r="D86" s="10" t="s">
        <v>142</v>
      </c>
      <c r="E86" s="2" t="s">
        <v>426</v>
      </c>
      <c r="F86" s="7" t="s">
        <v>103</v>
      </c>
      <c r="G86" s="20">
        <v>210000</v>
      </c>
      <c r="H86" s="7" t="s">
        <v>13</v>
      </c>
      <c r="I86" s="7">
        <v>100</v>
      </c>
    </row>
    <row r="87" spans="1:9" ht="19.5" customHeight="1" x14ac:dyDescent="0.45">
      <c r="A87" s="5">
        <v>78</v>
      </c>
      <c r="B87" s="2" t="s">
        <v>135</v>
      </c>
      <c r="C87" s="2" t="s">
        <v>134</v>
      </c>
      <c r="D87" s="10" t="s">
        <v>142</v>
      </c>
      <c r="E87" s="29" t="s">
        <v>419</v>
      </c>
      <c r="F87" s="7" t="s">
        <v>420</v>
      </c>
      <c r="G87" s="20">
        <v>1464850</v>
      </c>
      <c r="H87" s="7" t="s">
        <v>13</v>
      </c>
      <c r="I87" s="7">
        <v>441</v>
      </c>
    </row>
    <row r="88" spans="1:9" ht="19.5" customHeight="1" x14ac:dyDescent="0.45">
      <c r="A88" s="5">
        <v>79</v>
      </c>
      <c r="B88" s="2" t="s">
        <v>243</v>
      </c>
      <c r="C88" s="2" t="s">
        <v>242</v>
      </c>
      <c r="D88" s="10" t="s">
        <v>142</v>
      </c>
      <c r="E88" s="29" t="s">
        <v>421</v>
      </c>
      <c r="F88" s="7" t="s">
        <v>94</v>
      </c>
      <c r="G88" s="20">
        <f>G86+G87</f>
        <v>1674850</v>
      </c>
      <c r="H88" s="7" t="s">
        <v>13</v>
      </c>
      <c r="I88" s="7">
        <v>600</v>
      </c>
    </row>
    <row r="89" spans="1:9" ht="19.5" customHeight="1" x14ac:dyDescent="0.45">
      <c r="A89" s="5">
        <v>80</v>
      </c>
      <c r="B89" s="2" t="s">
        <v>173</v>
      </c>
      <c r="C89" s="2" t="s">
        <v>174</v>
      </c>
      <c r="D89" s="10" t="s">
        <v>149</v>
      </c>
      <c r="E89" s="2" t="s">
        <v>175</v>
      </c>
      <c r="F89" s="7" t="s">
        <v>176</v>
      </c>
      <c r="G89" s="20">
        <v>2074935</v>
      </c>
      <c r="H89" s="7" t="s">
        <v>13</v>
      </c>
      <c r="I89" s="7">
        <v>190</v>
      </c>
    </row>
    <row r="90" spans="1:9" ht="19.5" customHeight="1" x14ac:dyDescent="0.45">
      <c r="A90" s="5">
        <v>81</v>
      </c>
      <c r="B90" s="2" t="s">
        <v>177</v>
      </c>
      <c r="C90" s="2" t="s">
        <v>178</v>
      </c>
      <c r="D90" s="10" t="s">
        <v>149</v>
      </c>
      <c r="E90" s="2" t="s">
        <v>179</v>
      </c>
      <c r="F90" s="7" t="s">
        <v>176</v>
      </c>
      <c r="G90" s="20">
        <v>7371714</v>
      </c>
      <c r="H90" s="7" t="s">
        <v>13</v>
      </c>
      <c r="I90" s="7">
        <v>190</v>
      </c>
    </row>
    <row r="91" spans="1:9" x14ac:dyDescent="0.45">
      <c r="A91" s="5">
        <v>82</v>
      </c>
      <c r="B91" s="2" t="s">
        <v>130</v>
      </c>
      <c r="C91" s="2" t="s">
        <v>129</v>
      </c>
      <c r="D91" s="7" t="s">
        <v>131</v>
      </c>
      <c r="E91" s="2" t="s">
        <v>133</v>
      </c>
      <c r="F91" s="7" t="s">
        <v>132</v>
      </c>
      <c r="G91" s="20">
        <v>7780000</v>
      </c>
      <c r="H91" s="7" t="s">
        <v>13</v>
      </c>
      <c r="I91" s="7">
        <v>200</v>
      </c>
    </row>
    <row r="92" spans="1:9" ht="28.5" x14ac:dyDescent="0.45">
      <c r="A92" s="5">
        <v>83</v>
      </c>
      <c r="B92" s="11" t="s">
        <v>137</v>
      </c>
      <c r="C92" s="2" t="s">
        <v>136</v>
      </c>
      <c r="D92" s="10" t="s">
        <v>138</v>
      </c>
      <c r="E92" s="29" t="s">
        <v>418</v>
      </c>
      <c r="F92" s="7" t="s">
        <v>139</v>
      </c>
      <c r="G92" s="20">
        <v>1568000</v>
      </c>
      <c r="H92" s="7" t="s">
        <v>13</v>
      </c>
      <c r="I92" s="7">
        <v>900</v>
      </c>
    </row>
    <row r="93" spans="1:9" x14ac:dyDescent="0.45">
      <c r="A93" s="5">
        <v>84</v>
      </c>
      <c r="B93" s="2" t="s">
        <v>180</v>
      </c>
      <c r="C93" s="2" t="s">
        <v>181</v>
      </c>
      <c r="D93" s="10" t="s">
        <v>149</v>
      </c>
      <c r="E93" s="2" t="s">
        <v>182</v>
      </c>
      <c r="F93" s="7" t="s">
        <v>176</v>
      </c>
      <c r="G93" s="20">
        <v>3076157</v>
      </c>
      <c r="H93" s="7" t="s">
        <v>13</v>
      </c>
      <c r="I93" s="7">
        <v>80</v>
      </c>
    </row>
    <row r="94" spans="1:9" x14ac:dyDescent="0.45">
      <c r="A94" s="5">
        <v>85</v>
      </c>
      <c r="B94" s="2" t="s">
        <v>145</v>
      </c>
      <c r="C94" s="2" t="s">
        <v>146</v>
      </c>
      <c r="D94" s="10" t="s">
        <v>142</v>
      </c>
      <c r="E94" s="2" t="s">
        <v>422</v>
      </c>
      <c r="F94" s="7" t="s">
        <v>147</v>
      </c>
      <c r="G94" s="20">
        <v>678500</v>
      </c>
      <c r="H94" s="7" t="s">
        <v>13</v>
      </c>
      <c r="I94" s="7">
        <v>250</v>
      </c>
    </row>
    <row r="95" spans="1:9" x14ac:dyDescent="0.45">
      <c r="A95" s="5">
        <v>86</v>
      </c>
      <c r="B95" s="2" t="s">
        <v>185</v>
      </c>
      <c r="C95" s="2" t="s">
        <v>148</v>
      </c>
      <c r="D95" s="10" t="s">
        <v>149</v>
      </c>
      <c r="E95" s="2" t="s">
        <v>150</v>
      </c>
      <c r="F95" s="7" t="s">
        <v>151</v>
      </c>
      <c r="G95" s="20">
        <v>10962000</v>
      </c>
      <c r="H95" s="7" t="s">
        <v>13</v>
      </c>
      <c r="I95" s="7">
        <v>400</v>
      </c>
    </row>
    <row r="96" spans="1:9" x14ac:dyDescent="0.45">
      <c r="A96" s="5">
        <v>87</v>
      </c>
      <c r="B96" s="2" t="s">
        <v>141</v>
      </c>
      <c r="C96" s="2" t="s">
        <v>140</v>
      </c>
      <c r="D96" s="10" t="s">
        <v>142</v>
      </c>
      <c r="E96" s="2" t="s">
        <v>143</v>
      </c>
      <c r="F96" s="7" t="s">
        <v>144</v>
      </c>
      <c r="G96" s="20">
        <v>407680</v>
      </c>
      <c r="H96" s="7" t="s">
        <v>13</v>
      </c>
      <c r="I96" s="7"/>
    </row>
    <row r="97" spans="1:9" x14ac:dyDescent="0.45">
      <c r="A97" s="5">
        <v>88</v>
      </c>
      <c r="B97" s="2" t="s">
        <v>164</v>
      </c>
      <c r="C97" s="2" t="s">
        <v>165</v>
      </c>
      <c r="D97" s="10" t="s">
        <v>149</v>
      </c>
      <c r="E97" s="2" t="s">
        <v>166</v>
      </c>
      <c r="F97" s="7" t="s">
        <v>167</v>
      </c>
      <c r="G97" s="20">
        <v>4225500</v>
      </c>
      <c r="H97" s="7" t="s">
        <v>13</v>
      </c>
      <c r="I97" s="7">
        <v>50</v>
      </c>
    </row>
    <row r="98" spans="1:9" x14ac:dyDescent="0.45">
      <c r="A98" s="5">
        <v>89</v>
      </c>
      <c r="B98" s="2" t="s">
        <v>168</v>
      </c>
      <c r="C98" s="2" t="s">
        <v>165</v>
      </c>
      <c r="D98" s="10" t="s">
        <v>149</v>
      </c>
      <c r="E98" s="2" t="s">
        <v>427</v>
      </c>
      <c r="F98" s="7" t="s">
        <v>167</v>
      </c>
      <c r="G98" s="20">
        <v>149500</v>
      </c>
      <c r="H98" s="7" t="s">
        <v>13</v>
      </c>
      <c r="I98" s="7"/>
    </row>
    <row r="99" spans="1:9" x14ac:dyDescent="0.45">
      <c r="A99" s="5">
        <v>90</v>
      </c>
      <c r="B99" s="2" t="s">
        <v>169</v>
      </c>
      <c r="C99" s="2" t="s">
        <v>165</v>
      </c>
      <c r="D99" s="10" t="s">
        <v>149</v>
      </c>
      <c r="E99" s="2" t="s">
        <v>171</v>
      </c>
      <c r="F99" s="7" t="s">
        <v>172</v>
      </c>
      <c r="G99" s="20">
        <v>8451000</v>
      </c>
      <c r="H99" s="7" t="s">
        <v>13</v>
      </c>
      <c r="I99" s="7">
        <v>100</v>
      </c>
    </row>
    <row r="100" spans="1:9" x14ac:dyDescent="0.45">
      <c r="A100" s="5">
        <v>91</v>
      </c>
      <c r="B100" s="2" t="s">
        <v>170</v>
      </c>
      <c r="C100" s="2" t="s">
        <v>165</v>
      </c>
      <c r="D100" s="10" t="s">
        <v>149</v>
      </c>
      <c r="E100" s="2" t="s">
        <v>428</v>
      </c>
      <c r="F100" s="7" t="s">
        <v>172</v>
      </c>
      <c r="G100" s="20">
        <v>299000</v>
      </c>
      <c r="H100" s="7" t="s">
        <v>13</v>
      </c>
      <c r="I100" s="7"/>
    </row>
    <row r="101" spans="1:9" x14ac:dyDescent="0.45">
      <c r="A101" s="5">
        <v>92</v>
      </c>
      <c r="B101" s="2" t="s">
        <v>244</v>
      </c>
      <c r="C101" s="2" t="s">
        <v>245</v>
      </c>
      <c r="D101" s="10" t="s">
        <v>246</v>
      </c>
      <c r="E101" s="2" t="s">
        <v>247</v>
      </c>
      <c r="F101" s="7" t="s">
        <v>94</v>
      </c>
      <c r="G101" s="20">
        <v>325000</v>
      </c>
      <c r="H101" s="7" t="s">
        <v>13</v>
      </c>
      <c r="I101" s="7">
        <v>2.4</v>
      </c>
    </row>
    <row r="102" spans="1:9" x14ac:dyDescent="0.45">
      <c r="A102" s="1" t="s">
        <v>303</v>
      </c>
      <c r="G102" s="23"/>
    </row>
    <row r="103" spans="1:9" x14ac:dyDescent="0.45">
      <c r="A103" s="3" t="s">
        <v>0</v>
      </c>
      <c r="B103" s="3" t="s">
        <v>1</v>
      </c>
      <c r="C103" s="4" t="s">
        <v>2</v>
      </c>
      <c r="D103" s="4" t="s">
        <v>3</v>
      </c>
      <c r="E103" s="4" t="s">
        <v>4</v>
      </c>
      <c r="F103" s="3" t="s">
        <v>5</v>
      </c>
      <c r="G103" s="22" t="s">
        <v>6</v>
      </c>
      <c r="H103" s="4" t="s">
        <v>7</v>
      </c>
      <c r="I103" s="4" t="s">
        <v>121</v>
      </c>
    </row>
    <row r="104" spans="1:9" x14ac:dyDescent="0.45">
      <c r="A104" s="5">
        <v>93</v>
      </c>
      <c r="B104" s="2" t="s">
        <v>158</v>
      </c>
      <c r="C104" s="2" t="s">
        <v>159</v>
      </c>
      <c r="D104" s="10" t="s">
        <v>160</v>
      </c>
      <c r="E104" s="2" t="s">
        <v>161</v>
      </c>
      <c r="F104" s="7" t="s">
        <v>162</v>
      </c>
      <c r="G104" s="20">
        <f xml:space="preserve"> 33281*65</f>
        <v>2163265</v>
      </c>
      <c r="H104" s="7" t="s">
        <v>13</v>
      </c>
      <c r="I104" s="7">
        <v>165</v>
      </c>
    </row>
    <row r="105" spans="1:9" x14ac:dyDescent="0.45">
      <c r="A105" s="5">
        <v>94</v>
      </c>
      <c r="B105" s="2" t="s">
        <v>122</v>
      </c>
      <c r="C105" s="2" t="s">
        <v>123</v>
      </c>
      <c r="D105" s="7" t="s">
        <v>124</v>
      </c>
      <c r="E105" s="2" t="s">
        <v>125</v>
      </c>
      <c r="F105" s="7" t="s">
        <v>118</v>
      </c>
      <c r="G105" s="20">
        <v>406964</v>
      </c>
      <c r="H105" s="7" t="s">
        <v>13</v>
      </c>
      <c r="I105" s="7"/>
    </row>
    <row r="106" spans="1:9" x14ac:dyDescent="0.45">
      <c r="A106" s="5">
        <v>95</v>
      </c>
      <c r="B106" s="13" t="s">
        <v>250</v>
      </c>
      <c r="C106" s="2" t="s">
        <v>248</v>
      </c>
      <c r="D106" s="7" t="s">
        <v>142</v>
      </c>
      <c r="E106" s="2" t="s">
        <v>249</v>
      </c>
      <c r="F106" s="7" t="s">
        <v>103</v>
      </c>
      <c r="G106" s="20">
        <v>178176</v>
      </c>
      <c r="H106" s="7" t="s">
        <v>13</v>
      </c>
      <c r="I106" s="7">
        <v>100</v>
      </c>
    </row>
    <row r="107" spans="1:9" x14ac:dyDescent="0.45">
      <c r="A107" s="5">
        <v>96</v>
      </c>
      <c r="B107" s="2" t="s">
        <v>127</v>
      </c>
      <c r="C107" s="2" t="s">
        <v>126</v>
      </c>
      <c r="D107" s="7" t="s">
        <v>128</v>
      </c>
      <c r="E107" s="2" t="s">
        <v>293</v>
      </c>
      <c r="F107" s="7" t="s">
        <v>118</v>
      </c>
      <c r="G107" s="20">
        <f>3346000*1.18</f>
        <v>3948280</v>
      </c>
      <c r="H107" s="7" t="s">
        <v>13</v>
      </c>
      <c r="I107" s="7">
        <v>280</v>
      </c>
    </row>
    <row r="108" spans="1:9" x14ac:dyDescent="0.45">
      <c r="A108" s="5">
        <v>97</v>
      </c>
      <c r="B108" s="7" t="s">
        <v>261</v>
      </c>
      <c r="C108" s="2" t="str">
        <f>$C$107</f>
        <v>15.07.2017</v>
      </c>
      <c r="D108" s="7" t="s">
        <v>128</v>
      </c>
      <c r="E108" s="2" t="s">
        <v>294</v>
      </c>
      <c r="F108" s="7" t="s">
        <v>118</v>
      </c>
      <c r="G108" s="20"/>
      <c r="H108" s="7" t="s">
        <v>13</v>
      </c>
      <c r="I108" s="7"/>
    </row>
    <row r="109" spans="1:9" x14ac:dyDescent="0.45">
      <c r="A109" s="5">
        <v>98</v>
      </c>
      <c r="B109" s="7" t="s">
        <v>262</v>
      </c>
      <c r="C109" s="2" t="str">
        <f t="shared" ref="C109:C118" si="0">$C$107</f>
        <v>15.07.2017</v>
      </c>
      <c r="D109" s="7" t="s">
        <v>128</v>
      </c>
      <c r="E109" s="2" t="s">
        <v>294</v>
      </c>
      <c r="F109" s="7" t="s">
        <v>118</v>
      </c>
      <c r="G109" s="20"/>
      <c r="H109" s="7" t="s">
        <v>13</v>
      </c>
      <c r="I109" s="7"/>
    </row>
    <row r="110" spans="1:9" x14ac:dyDescent="0.45">
      <c r="A110" s="5">
        <v>99</v>
      </c>
      <c r="B110" s="7" t="s">
        <v>263</v>
      </c>
      <c r="C110" s="2" t="str">
        <f t="shared" si="0"/>
        <v>15.07.2017</v>
      </c>
      <c r="D110" s="7" t="s">
        <v>128</v>
      </c>
      <c r="E110" s="2" t="s">
        <v>294</v>
      </c>
      <c r="F110" s="7" t="s">
        <v>118</v>
      </c>
      <c r="G110" s="20"/>
      <c r="H110" s="7" t="s">
        <v>13</v>
      </c>
      <c r="I110" s="7"/>
    </row>
    <row r="111" spans="1:9" x14ac:dyDescent="0.45">
      <c r="A111" s="5">
        <v>100</v>
      </c>
      <c r="B111" s="7" t="s">
        <v>264</v>
      </c>
      <c r="C111" s="2" t="str">
        <f t="shared" si="0"/>
        <v>15.07.2017</v>
      </c>
      <c r="D111" s="7" t="s">
        <v>128</v>
      </c>
      <c r="E111" s="2" t="s">
        <v>294</v>
      </c>
      <c r="F111" s="7" t="s">
        <v>118</v>
      </c>
      <c r="G111" s="20"/>
      <c r="H111" s="7" t="s">
        <v>13</v>
      </c>
      <c r="I111" s="7"/>
    </row>
    <row r="112" spans="1:9" x14ac:dyDescent="0.45">
      <c r="A112" s="5">
        <v>101</v>
      </c>
      <c r="B112" s="7" t="s">
        <v>265</v>
      </c>
      <c r="C112" s="2" t="str">
        <f t="shared" si="0"/>
        <v>15.07.2017</v>
      </c>
      <c r="D112" s="7" t="s">
        <v>128</v>
      </c>
      <c r="E112" s="2" t="s">
        <v>294</v>
      </c>
      <c r="F112" s="7" t="s">
        <v>118</v>
      </c>
      <c r="G112" s="20"/>
      <c r="H112" s="7" t="s">
        <v>13</v>
      </c>
      <c r="I112" s="7"/>
    </row>
    <row r="113" spans="1:9" x14ac:dyDescent="0.45">
      <c r="A113" s="5">
        <v>102</v>
      </c>
      <c r="B113" s="7" t="s">
        <v>266</v>
      </c>
      <c r="C113" s="2" t="str">
        <f t="shared" si="0"/>
        <v>15.07.2017</v>
      </c>
      <c r="D113" s="7" t="s">
        <v>128</v>
      </c>
      <c r="E113" s="2" t="s">
        <v>294</v>
      </c>
      <c r="F113" s="7" t="s">
        <v>118</v>
      </c>
      <c r="G113" s="20"/>
      <c r="H113" s="7" t="s">
        <v>13</v>
      </c>
      <c r="I113" s="7"/>
    </row>
    <row r="114" spans="1:9" x14ac:dyDescent="0.45">
      <c r="A114" s="5">
        <v>103</v>
      </c>
      <c r="B114" s="7" t="s">
        <v>267</v>
      </c>
      <c r="C114" s="2" t="str">
        <f t="shared" si="0"/>
        <v>15.07.2017</v>
      </c>
      <c r="D114" s="7" t="s">
        <v>128</v>
      </c>
      <c r="E114" s="2" t="s">
        <v>294</v>
      </c>
      <c r="F114" s="7" t="s">
        <v>118</v>
      </c>
      <c r="G114" s="20"/>
      <c r="H114" s="7" t="s">
        <v>13</v>
      </c>
      <c r="I114" s="7"/>
    </row>
    <row r="115" spans="1:9" x14ac:dyDescent="0.45">
      <c r="A115" s="5">
        <v>104</v>
      </c>
      <c r="B115" s="7" t="s">
        <v>268</v>
      </c>
      <c r="C115" s="2" t="str">
        <f t="shared" si="0"/>
        <v>15.07.2017</v>
      </c>
      <c r="D115" s="7" t="s">
        <v>128</v>
      </c>
      <c r="E115" s="2" t="s">
        <v>294</v>
      </c>
      <c r="F115" s="7" t="s">
        <v>118</v>
      </c>
      <c r="G115" s="20"/>
      <c r="H115" s="7" t="s">
        <v>13</v>
      </c>
      <c r="I115" s="7"/>
    </row>
    <row r="116" spans="1:9" x14ac:dyDescent="0.45">
      <c r="A116" s="5">
        <v>105</v>
      </c>
      <c r="B116" s="7" t="s">
        <v>269</v>
      </c>
      <c r="C116" s="2" t="str">
        <f t="shared" si="0"/>
        <v>15.07.2017</v>
      </c>
      <c r="D116" s="7" t="s">
        <v>128</v>
      </c>
      <c r="E116" s="2" t="s">
        <v>294</v>
      </c>
      <c r="F116" s="7" t="s">
        <v>118</v>
      </c>
      <c r="G116" s="20"/>
      <c r="H116" s="7" t="s">
        <v>13</v>
      </c>
      <c r="I116" s="7"/>
    </row>
    <row r="117" spans="1:9" x14ac:dyDescent="0.45">
      <c r="A117" s="5">
        <v>106</v>
      </c>
      <c r="B117" s="7" t="s">
        <v>270</v>
      </c>
      <c r="C117" s="2" t="str">
        <f t="shared" si="0"/>
        <v>15.07.2017</v>
      </c>
      <c r="D117" s="7" t="s">
        <v>128</v>
      </c>
      <c r="E117" s="2" t="s">
        <v>294</v>
      </c>
      <c r="F117" s="7" t="s">
        <v>118</v>
      </c>
      <c r="G117" s="20"/>
      <c r="H117" s="7" t="s">
        <v>13</v>
      </c>
      <c r="I117" s="7"/>
    </row>
    <row r="118" spans="1:9" x14ac:dyDescent="0.45">
      <c r="A118" s="5">
        <v>107</v>
      </c>
      <c r="B118" s="7" t="s">
        <v>271</v>
      </c>
      <c r="C118" s="2" t="str">
        <f t="shared" si="0"/>
        <v>15.07.2017</v>
      </c>
      <c r="D118" s="7" t="s">
        <v>128</v>
      </c>
      <c r="E118" s="2" t="s">
        <v>294</v>
      </c>
      <c r="F118" s="7" t="s">
        <v>118</v>
      </c>
      <c r="G118" s="20"/>
      <c r="H118" s="7" t="s">
        <v>13</v>
      </c>
      <c r="I118" s="7"/>
    </row>
    <row r="119" spans="1:9" x14ac:dyDescent="0.45">
      <c r="A119" s="5">
        <v>108</v>
      </c>
      <c r="B119" s="2" t="s">
        <v>187</v>
      </c>
      <c r="C119" s="2" t="s">
        <v>188</v>
      </c>
      <c r="D119" s="7" t="s">
        <v>189</v>
      </c>
      <c r="E119" s="2" t="s">
        <v>190</v>
      </c>
      <c r="F119" s="7" t="s">
        <v>191</v>
      </c>
      <c r="G119" s="20">
        <v>3764296</v>
      </c>
      <c r="H119" s="7" t="s">
        <v>13</v>
      </c>
      <c r="I119" s="7">
        <v>540</v>
      </c>
    </row>
    <row r="120" spans="1:9" x14ac:dyDescent="0.45">
      <c r="A120" s="5">
        <v>109</v>
      </c>
      <c r="B120" s="2" t="s">
        <v>192</v>
      </c>
      <c r="C120" s="2" t="s">
        <v>193</v>
      </c>
      <c r="D120" s="7" t="s">
        <v>189</v>
      </c>
      <c r="E120" s="2" t="s">
        <v>194</v>
      </c>
      <c r="F120" s="7" t="s">
        <v>191</v>
      </c>
      <c r="G120" s="20">
        <v>692824</v>
      </c>
      <c r="H120" s="7" t="s">
        <v>13</v>
      </c>
      <c r="I120" s="7">
        <v>60</v>
      </c>
    </row>
    <row r="121" spans="1:9" x14ac:dyDescent="0.45">
      <c r="A121" s="5">
        <v>110</v>
      </c>
      <c r="B121" s="7" t="s">
        <v>272</v>
      </c>
      <c r="C121" s="2" t="str">
        <f>$C$119</f>
        <v>14.12.2017</v>
      </c>
      <c r="D121" s="7" t="s">
        <v>189</v>
      </c>
      <c r="E121" s="2" t="s">
        <v>292</v>
      </c>
      <c r="F121" s="7" t="s">
        <v>191</v>
      </c>
      <c r="G121" s="20"/>
      <c r="H121" s="7" t="s">
        <v>13</v>
      </c>
      <c r="I121" s="7"/>
    </row>
    <row r="122" spans="1:9" x14ac:dyDescent="0.45">
      <c r="A122" s="5">
        <v>111</v>
      </c>
      <c r="B122" s="7" t="s">
        <v>273</v>
      </c>
      <c r="C122" s="2" t="str">
        <f t="shared" ref="C122:C138" si="1">$C$119</f>
        <v>14.12.2017</v>
      </c>
      <c r="D122" s="7" t="s">
        <v>189</v>
      </c>
      <c r="E122" s="2" t="s">
        <v>292</v>
      </c>
      <c r="F122" s="7" t="s">
        <v>191</v>
      </c>
      <c r="G122" s="20"/>
      <c r="H122" s="7" t="s">
        <v>13</v>
      </c>
      <c r="I122" s="7"/>
    </row>
    <row r="123" spans="1:9" x14ac:dyDescent="0.45">
      <c r="A123" s="5">
        <v>112</v>
      </c>
      <c r="B123" s="7" t="s">
        <v>274</v>
      </c>
      <c r="C123" s="2" t="str">
        <f t="shared" si="1"/>
        <v>14.12.2017</v>
      </c>
      <c r="D123" s="7" t="s">
        <v>189</v>
      </c>
      <c r="E123" s="2" t="s">
        <v>292</v>
      </c>
      <c r="F123" s="7" t="s">
        <v>191</v>
      </c>
      <c r="G123" s="20"/>
      <c r="H123" s="7" t="s">
        <v>13</v>
      </c>
      <c r="I123" s="7"/>
    </row>
    <row r="124" spans="1:9" x14ac:dyDescent="0.45">
      <c r="A124" s="5">
        <v>113</v>
      </c>
      <c r="B124" s="7" t="s">
        <v>275</v>
      </c>
      <c r="C124" s="2" t="str">
        <f t="shared" si="1"/>
        <v>14.12.2017</v>
      </c>
      <c r="D124" s="7" t="s">
        <v>189</v>
      </c>
      <c r="E124" s="2" t="s">
        <v>292</v>
      </c>
      <c r="F124" s="7" t="s">
        <v>191</v>
      </c>
      <c r="G124" s="20"/>
      <c r="H124" s="7" t="s">
        <v>13</v>
      </c>
      <c r="I124" s="7"/>
    </row>
    <row r="125" spans="1:9" x14ac:dyDescent="0.45">
      <c r="A125" s="5">
        <v>114</v>
      </c>
      <c r="B125" s="7" t="s">
        <v>276</v>
      </c>
      <c r="C125" s="2" t="str">
        <f t="shared" si="1"/>
        <v>14.12.2017</v>
      </c>
      <c r="D125" s="7" t="s">
        <v>189</v>
      </c>
      <c r="E125" s="2" t="s">
        <v>292</v>
      </c>
      <c r="F125" s="7" t="s">
        <v>191</v>
      </c>
      <c r="G125" s="20"/>
      <c r="H125" s="7" t="s">
        <v>13</v>
      </c>
      <c r="I125" s="7"/>
    </row>
    <row r="126" spans="1:9" x14ac:dyDescent="0.45">
      <c r="A126" s="5">
        <v>115</v>
      </c>
      <c r="B126" s="7" t="s">
        <v>277</v>
      </c>
      <c r="C126" s="2" t="str">
        <f t="shared" si="1"/>
        <v>14.12.2017</v>
      </c>
      <c r="D126" s="7" t="s">
        <v>189</v>
      </c>
      <c r="E126" s="2" t="s">
        <v>292</v>
      </c>
      <c r="F126" s="7" t="s">
        <v>191</v>
      </c>
      <c r="G126" s="20"/>
      <c r="H126" s="7" t="s">
        <v>13</v>
      </c>
      <c r="I126" s="7"/>
    </row>
    <row r="127" spans="1:9" x14ac:dyDescent="0.45">
      <c r="A127" s="5">
        <v>116</v>
      </c>
      <c r="B127" s="7" t="s">
        <v>278</v>
      </c>
      <c r="C127" s="2" t="str">
        <f t="shared" si="1"/>
        <v>14.12.2017</v>
      </c>
      <c r="D127" s="7" t="s">
        <v>189</v>
      </c>
      <c r="E127" s="2" t="s">
        <v>292</v>
      </c>
      <c r="F127" s="7" t="s">
        <v>191</v>
      </c>
      <c r="G127" s="20"/>
      <c r="H127" s="7" t="s">
        <v>13</v>
      </c>
      <c r="I127" s="7"/>
    </row>
    <row r="128" spans="1:9" x14ac:dyDescent="0.45">
      <c r="A128" s="5">
        <v>117</v>
      </c>
      <c r="B128" s="19" t="s">
        <v>279</v>
      </c>
      <c r="C128" s="2" t="str">
        <f t="shared" si="1"/>
        <v>14.12.2017</v>
      </c>
      <c r="D128" s="7" t="s">
        <v>189</v>
      </c>
      <c r="E128" s="2" t="s">
        <v>292</v>
      </c>
      <c r="F128" s="7" t="s">
        <v>191</v>
      </c>
      <c r="G128" s="20"/>
      <c r="H128" s="7" t="s">
        <v>13</v>
      </c>
      <c r="I128" s="7"/>
    </row>
    <row r="129" spans="1:9" x14ac:dyDescent="0.45">
      <c r="A129" s="5">
        <v>118</v>
      </c>
      <c r="B129" s="19" t="s">
        <v>280</v>
      </c>
      <c r="C129" s="2" t="str">
        <f t="shared" si="1"/>
        <v>14.12.2017</v>
      </c>
      <c r="D129" s="7" t="s">
        <v>189</v>
      </c>
      <c r="E129" s="2" t="s">
        <v>292</v>
      </c>
      <c r="F129" s="7" t="s">
        <v>191</v>
      </c>
      <c r="G129" s="20"/>
      <c r="H129" s="7" t="s">
        <v>13</v>
      </c>
      <c r="I129" s="7"/>
    </row>
    <row r="130" spans="1:9" x14ac:dyDescent="0.45">
      <c r="A130" s="5">
        <v>119</v>
      </c>
      <c r="B130" s="19" t="s">
        <v>281</v>
      </c>
      <c r="C130" s="2" t="str">
        <f t="shared" si="1"/>
        <v>14.12.2017</v>
      </c>
      <c r="D130" s="7" t="s">
        <v>189</v>
      </c>
      <c r="E130" s="2" t="s">
        <v>292</v>
      </c>
      <c r="F130" s="7" t="s">
        <v>191</v>
      </c>
      <c r="G130" s="20"/>
      <c r="H130" s="7" t="s">
        <v>13</v>
      </c>
      <c r="I130" s="7"/>
    </row>
    <row r="131" spans="1:9" x14ac:dyDescent="0.45">
      <c r="A131" s="5">
        <v>120</v>
      </c>
      <c r="B131" s="19" t="s">
        <v>282</v>
      </c>
      <c r="C131" s="2" t="str">
        <f t="shared" si="1"/>
        <v>14.12.2017</v>
      </c>
      <c r="D131" s="7" t="s">
        <v>189</v>
      </c>
      <c r="E131" s="2" t="s">
        <v>292</v>
      </c>
      <c r="F131" s="7" t="s">
        <v>191</v>
      </c>
      <c r="G131" s="20"/>
      <c r="H131" s="7" t="s">
        <v>13</v>
      </c>
      <c r="I131" s="7"/>
    </row>
    <row r="132" spans="1:9" x14ac:dyDescent="0.45">
      <c r="A132" s="5">
        <v>121</v>
      </c>
      <c r="B132" s="19" t="s">
        <v>283</v>
      </c>
      <c r="C132" s="2" t="str">
        <f t="shared" si="1"/>
        <v>14.12.2017</v>
      </c>
      <c r="D132" s="7" t="s">
        <v>189</v>
      </c>
      <c r="E132" s="2" t="s">
        <v>292</v>
      </c>
      <c r="F132" s="7" t="s">
        <v>191</v>
      </c>
      <c r="G132" s="20"/>
      <c r="H132" s="7" t="s">
        <v>13</v>
      </c>
      <c r="I132" s="7"/>
    </row>
    <row r="133" spans="1:9" x14ac:dyDescent="0.45">
      <c r="A133" s="5">
        <v>122</v>
      </c>
      <c r="B133" s="19" t="s">
        <v>284</v>
      </c>
      <c r="C133" s="2" t="str">
        <f t="shared" si="1"/>
        <v>14.12.2017</v>
      </c>
      <c r="D133" s="7" t="s">
        <v>189</v>
      </c>
      <c r="E133" s="2" t="s">
        <v>292</v>
      </c>
      <c r="F133" s="7" t="s">
        <v>191</v>
      </c>
      <c r="G133" s="20"/>
      <c r="H133" s="7" t="s">
        <v>13</v>
      </c>
      <c r="I133" s="7"/>
    </row>
    <row r="134" spans="1:9" x14ac:dyDescent="0.45">
      <c r="A134" s="5">
        <v>123</v>
      </c>
      <c r="B134" s="19" t="s">
        <v>285</v>
      </c>
      <c r="C134" s="2" t="str">
        <f t="shared" si="1"/>
        <v>14.12.2017</v>
      </c>
      <c r="D134" s="7" t="s">
        <v>189</v>
      </c>
      <c r="E134" s="2" t="s">
        <v>292</v>
      </c>
      <c r="F134" s="7" t="s">
        <v>191</v>
      </c>
      <c r="G134" s="20"/>
      <c r="H134" s="7" t="s">
        <v>13</v>
      </c>
      <c r="I134" s="7"/>
    </row>
    <row r="135" spans="1:9" x14ac:dyDescent="0.45">
      <c r="A135" s="5">
        <v>124</v>
      </c>
      <c r="B135" s="7" t="s">
        <v>286</v>
      </c>
      <c r="C135" s="2" t="str">
        <f t="shared" si="1"/>
        <v>14.12.2017</v>
      </c>
      <c r="D135" s="7" t="s">
        <v>189</v>
      </c>
      <c r="E135" s="2" t="s">
        <v>292</v>
      </c>
      <c r="F135" s="7" t="s">
        <v>191</v>
      </c>
      <c r="G135" s="20"/>
      <c r="H135" s="7" t="s">
        <v>13</v>
      </c>
      <c r="I135" s="7"/>
    </row>
    <row r="136" spans="1:9" x14ac:dyDescent="0.45">
      <c r="A136" s="5">
        <v>125</v>
      </c>
      <c r="B136" s="19" t="s">
        <v>287</v>
      </c>
      <c r="C136" s="2" t="str">
        <f t="shared" si="1"/>
        <v>14.12.2017</v>
      </c>
      <c r="D136" s="7" t="s">
        <v>189</v>
      </c>
      <c r="E136" s="2" t="s">
        <v>292</v>
      </c>
      <c r="F136" s="7" t="s">
        <v>191</v>
      </c>
      <c r="G136" s="20"/>
      <c r="H136" s="7" t="s">
        <v>13</v>
      </c>
      <c r="I136" s="7"/>
    </row>
    <row r="137" spans="1:9" x14ac:dyDescent="0.45">
      <c r="A137" s="5">
        <v>126</v>
      </c>
      <c r="B137" s="19" t="s">
        <v>288</v>
      </c>
      <c r="C137" s="2" t="str">
        <f t="shared" si="1"/>
        <v>14.12.2017</v>
      </c>
      <c r="D137" s="7" t="s">
        <v>189</v>
      </c>
      <c r="E137" s="2" t="s">
        <v>292</v>
      </c>
      <c r="F137" s="7" t="s">
        <v>191</v>
      </c>
      <c r="G137" s="20"/>
      <c r="H137" s="7" t="s">
        <v>13</v>
      </c>
      <c r="I137" s="7"/>
    </row>
    <row r="138" spans="1:9" x14ac:dyDescent="0.45">
      <c r="A138" s="5">
        <v>127</v>
      </c>
      <c r="B138" s="19" t="s">
        <v>289</v>
      </c>
      <c r="C138" s="2" t="str">
        <f t="shared" si="1"/>
        <v>14.12.2017</v>
      </c>
      <c r="D138" s="7" t="s">
        <v>189</v>
      </c>
      <c r="E138" s="2" t="s">
        <v>292</v>
      </c>
      <c r="F138" s="7" t="s">
        <v>191</v>
      </c>
      <c r="G138" s="20"/>
      <c r="H138" s="7" t="s">
        <v>13</v>
      </c>
      <c r="I138" s="7"/>
    </row>
    <row r="139" spans="1:9" x14ac:dyDescent="0.45">
      <c r="A139" s="5">
        <v>128</v>
      </c>
      <c r="B139" s="19" t="s">
        <v>290</v>
      </c>
      <c r="C139" s="2" t="str">
        <f>C120</f>
        <v>08.03.2018</v>
      </c>
      <c r="D139" s="7" t="s">
        <v>189</v>
      </c>
      <c r="E139" s="2" t="s">
        <v>292</v>
      </c>
      <c r="F139" s="7" t="s">
        <v>191</v>
      </c>
      <c r="G139" s="20"/>
      <c r="H139" s="7" t="s">
        <v>13</v>
      </c>
      <c r="I139" s="7"/>
    </row>
    <row r="140" spans="1:9" x14ac:dyDescent="0.45">
      <c r="A140" s="5">
        <v>129</v>
      </c>
      <c r="B140" s="19" t="s">
        <v>264</v>
      </c>
      <c r="C140" s="2" t="str">
        <f>C120</f>
        <v>08.03.2018</v>
      </c>
      <c r="D140" s="7" t="s">
        <v>189</v>
      </c>
      <c r="E140" s="2" t="s">
        <v>292</v>
      </c>
      <c r="F140" s="7" t="s">
        <v>191</v>
      </c>
      <c r="G140" s="20"/>
      <c r="H140" s="7" t="s">
        <v>13</v>
      </c>
      <c r="I140" s="7"/>
    </row>
    <row r="141" spans="1:9" x14ac:dyDescent="0.45">
      <c r="A141" s="1" t="s">
        <v>369</v>
      </c>
      <c r="G141" s="23"/>
    </row>
    <row r="142" spans="1:9" x14ac:dyDescent="0.45">
      <c r="A142" s="3" t="s">
        <v>0</v>
      </c>
      <c r="B142" s="3" t="s">
        <v>1</v>
      </c>
      <c r="C142" s="4" t="s">
        <v>2</v>
      </c>
      <c r="D142" s="4" t="s">
        <v>3</v>
      </c>
      <c r="E142" s="4" t="s">
        <v>4</v>
      </c>
      <c r="F142" s="3" t="s">
        <v>5</v>
      </c>
      <c r="G142" s="22" t="s">
        <v>6</v>
      </c>
      <c r="H142" s="4" t="s">
        <v>7</v>
      </c>
      <c r="I142" s="4" t="s">
        <v>121</v>
      </c>
    </row>
    <row r="143" spans="1:9" x14ac:dyDescent="0.45">
      <c r="A143" s="5">
        <v>130</v>
      </c>
      <c r="B143" s="9">
        <v>20180029</v>
      </c>
      <c r="C143" s="14" t="s">
        <v>254</v>
      </c>
      <c r="D143" s="7" t="s">
        <v>198</v>
      </c>
      <c r="E143" s="29" t="s">
        <v>197</v>
      </c>
      <c r="F143" s="7" t="s">
        <v>162</v>
      </c>
      <c r="G143" s="20">
        <f>10298*70</f>
        <v>720860</v>
      </c>
      <c r="H143" s="7" t="s">
        <v>13</v>
      </c>
      <c r="I143" s="2">
        <v>52.65</v>
      </c>
    </row>
    <row r="144" spans="1:9" x14ac:dyDescent="0.45">
      <c r="A144" s="5">
        <v>131</v>
      </c>
      <c r="B144" s="2"/>
      <c r="C144" s="14">
        <v>43246</v>
      </c>
      <c r="D144" s="7" t="s">
        <v>200</v>
      </c>
      <c r="E144" s="29" t="s">
        <v>199</v>
      </c>
      <c r="F144" s="7"/>
      <c r="G144" s="20"/>
      <c r="H144" s="7" t="s">
        <v>13</v>
      </c>
      <c r="I144" s="2">
        <v>103</v>
      </c>
    </row>
    <row r="145" spans="1:9" x14ac:dyDescent="0.45">
      <c r="A145" s="5">
        <v>132</v>
      </c>
      <c r="B145" s="2"/>
      <c r="C145" s="14">
        <v>43281</v>
      </c>
      <c r="D145" s="7" t="s">
        <v>202</v>
      </c>
      <c r="E145" s="29" t="s">
        <v>201</v>
      </c>
      <c r="F145" s="7"/>
      <c r="G145" s="20"/>
      <c r="H145" s="7" t="s">
        <v>13</v>
      </c>
      <c r="I145" s="2">
        <v>60</v>
      </c>
    </row>
    <row r="146" spans="1:9" x14ac:dyDescent="0.45">
      <c r="A146" s="5">
        <v>133</v>
      </c>
      <c r="B146" s="9">
        <v>1000050466</v>
      </c>
      <c r="C146" s="15" t="s">
        <v>252</v>
      </c>
      <c r="D146" s="7" t="s">
        <v>101</v>
      </c>
      <c r="E146" s="29" t="s">
        <v>203</v>
      </c>
      <c r="F146" s="7" t="s">
        <v>103</v>
      </c>
      <c r="G146" s="20">
        <v>178176</v>
      </c>
      <c r="H146" s="7" t="s">
        <v>13</v>
      </c>
      <c r="I146" s="2">
        <v>100</v>
      </c>
    </row>
    <row r="147" spans="1:9" x14ac:dyDescent="0.45">
      <c r="A147" s="5">
        <v>134</v>
      </c>
      <c r="B147" s="2"/>
      <c r="C147" s="14">
        <v>43425</v>
      </c>
      <c r="D147" s="7" t="s">
        <v>202</v>
      </c>
      <c r="E147" s="29" t="s">
        <v>204</v>
      </c>
      <c r="F147" s="7"/>
      <c r="G147" s="20"/>
      <c r="H147" s="7" t="s">
        <v>13</v>
      </c>
      <c r="I147" s="2">
        <v>690</v>
      </c>
    </row>
    <row r="148" spans="1:9" x14ac:dyDescent="0.45">
      <c r="A148" s="5">
        <v>135</v>
      </c>
      <c r="B148" s="2"/>
      <c r="C148" s="14">
        <v>43425</v>
      </c>
      <c r="D148" s="7" t="s">
        <v>206</v>
      </c>
      <c r="E148" s="29" t="s">
        <v>205</v>
      </c>
      <c r="F148" s="7"/>
      <c r="G148" s="20"/>
      <c r="H148" s="7" t="s">
        <v>13</v>
      </c>
      <c r="I148" s="2">
        <v>690</v>
      </c>
    </row>
    <row r="149" spans="1:9" x14ac:dyDescent="0.45">
      <c r="A149" s="5">
        <v>136</v>
      </c>
      <c r="B149" s="2"/>
      <c r="C149" s="14">
        <v>43462</v>
      </c>
      <c r="D149" s="7" t="s">
        <v>196</v>
      </c>
      <c r="E149" s="29" t="s">
        <v>207</v>
      </c>
      <c r="F149" s="7"/>
      <c r="G149" s="20"/>
      <c r="H149" s="7" t="s">
        <v>13</v>
      </c>
      <c r="I149" s="2">
        <v>20.8</v>
      </c>
    </row>
    <row r="150" spans="1:9" x14ac:dyDescent="0.45">
      <c r="A150" s="5">
        <v>137</v>
      </c>
      <c r="B150" s="2"/>
      <c r="C150" s="14">
        <v>43555</v>
      </c>
      <c r="D150" s="7" t="s">
        <v>216</v>
      </c>
      <c r="E150" s="2" t="s">
        <v>344</v>
      </c>
      <c r="F150" s="7" t="s">
        <v>162</v>
      </c>
      <c r="G150" s="20">
        <f>9000*9*70</f>
        <v>5670000</v>
      </c>
      <c r="H150" s="7" t="s">
        <v>13</v>
      </c>
      <c r="I150" s="2"/>
    </row>
    <row r="151" spans="1:9" x14ac:dyDescent="0.45">
      <c r="A151" s="5">
        <v>138</v>
      </c>
      <c r="B151" s="2"/>
      <c r="C151" s="14">
        <v>43555</v>
      </c>
      <c r="D151" s="7" t="s">
        <v>357</v>
      </c>
      <c r="E151" s="2" t="s">
        <v>359</v>
      </c>
      <c r="F151" s="7" t="s">
        <v>345</v>
      </c>
      <c r="G151" s="20">
        <f>5000*9*70</f>
        <v>3150000</v>
      </c>
      <c r="H151" s="7" t="s">
        <v>13</v>
      </c>
      <c r="I151" s="2"/>
    </row>
    <row r="152" spans="1:9" x14ac:dyDescent="0.45">
      <c r="A152" s="5">
        <v>139</v>
      </c>
      <c r="B152" s="9">
        <v>6900001376</v>
      </c>
      <c r="C152" s="15" t="s">
        <v>251</v>
      </c>
      <c r="D152" s="7" t="s">
        <v>208</v>
      </c>
      <c r="E152" s="29" t="s">
        <v>416</v>
      </c>
      <c r="F152" s="7" t="s">
        <v>191</v>
      </c>
      <c r="G152" s="20">
        <v>6121000</v>
      </c>
      <c r="H152" s="7" t="s">
        <v>13</v>
      </c>
      <c r="I152" s="2">
        <v>1000</v>
      </c>
    </row>
    <row r="153" spans="1:9" x14ac:dyDescent="0.45">
      <c r="A153" s="5">
        <v>140</v>
      </c>
      <c r="B153" s="2" t="s">
        <v>365</v>
      </c>
      <c r="C153" s="15">
        <v>43586</v>
      </c>
      <c r="D153" s="7" t="s">
        <v>210</v>
      </c>
      <c r="E153" s="29" t="s">
        <v>209</v>
      </c>
      <c r="F153" s="7"/>
      <c r="G153" s="20"/>
      <c r="H153" s="7" t="s">
        <v>13</v>
      </c>
      <c r="I153" s="2">
        <v>100</v>
      </c>
    </row>
    <row r="154" spans="1:9" x14ac:dyDescent="0.45">
      <c r="A154" s="5">
        <v>141</v>
      </c>
      <c r="B154" s="2" t="s">
        <v>365</v>
      </c>
      <c r="C154" s="15">
        <v>43617</v>
      </c>
      <c r="D154" s="7" t="s">
        <v>212</v>
      </c>
      <c r="E154" s="29" t="s">
        <v>211</v>
      </c>
      <c r="F154" s="7"/>
      <c r="G154" s="20"/>
      <c r="H154" s="7" t="s">
        <v>13</v>
      </c>
      <c r="I154" s="2">
        <v>270</v>
      </c>
    </row>
    <row r="155" spans="1:9" x14ac:dyDescent="0.45">
      <c r="A155" s="5">
        <v>142</v>
      </c>
      <c r="B155" s="9">
        <v>1000055214</v>
      </c>
      <c r="C155" s="15" t="s">
        <v>253</v>
      </c>
      <c r="D155" s="7" t="s">
        <v>101</v>
      </c>
      <c r="E155" s="29" t="s">
        <v>203</v>
      </c>
      <c r="F155" s="7" t="s">
        <v>103</v>
      </c>
      <c r="G155" s="20">
        <v>178176</v>
      </c>
      <c r="H155" s="7" t="s">
        <v>13</v>
      </c>
      <c r="I155" s="2">
        <v>100</v>
      </c>
    </row>
    <row r="156" spans="1:9" x14ac:dyDescent="0.45">
      <c r="A156" s="5">
        <v>143</v>
      </c>
      <c r="B156" s="2" t="s">
        <v>365</v>
      </c>
      <c r="C156" s="15">
        <v>43678</v>
      </c>
      <c r="D156" s="7" t="s">
        <v>214</v>
      </c>
      <c r="E156" s="29" t="s">
        <v>213</v>
      </c>
      <c r="F156" s="7"/>
      <c r="G156" s="20">
        <f>2500*70</f>
        <v>175000</v>
      </c>
      <c r="H156" s="7" t="s">
        <v>13</v>
      </c>
      <c r="I156" s="2">
        <v>2</v>
      </c>
    </row>
    <row r="157" spans="1:9" x14ac:dyDescent="0.45">
      <c r="A157" s="5">
        <v>144</v>
      </c>
      <c r="B157" s="2" t="s">
        <v>365</v>
      </c>
      <c r="C157" s="15">
        <v>43709</v>
      </c>
      <c r="D157" s="7" t="s">
        <v>216</v>
      </c>
      <c r="E157" s="29" t="s">
        <v>215</v>
      </c>
      <c r="F157" s="7"/>
      <c r="G157" s="20"/>
      <c r="H157" s="7" t="s">
        <v>13</v>
      </c>
      <c r="I157" s="2">
        <v>7500</v>
      </c>
    </row>
    <row r="158" spans="1:9" x14ac:dyDescent="0.45">
      <c r="A158" s="5">
        <v>145</v>
      </c>
      <c r="B158" s="2" t="s">
        <v>365</v>
      </c>
      <c r="C158" s="15">
        <v>43739</v>
      </c>
      <c r="D158" s="7" t="s">
        <v>216</v>
      </c>
      <c r="E158" s="29" t="s">
        <v>217</v>
      </c>
      <c r="F158" s="7"/>
      <c r="G158" s="20"/>
      <c r="H158" s="7" t="s">
        <v>13</v>
      </c>
      <c r="I158" s="2">
        <v>105</v>
      </c>
    </row>
    <row r="159" spans="1:9" x14ac:dyDescent="0.45">
      <c r="A159" s="5">
        <v>146</v>
      </c>
      <c r="B159" s="2" t="s">
        <v>365</v>
      </c>
      <c r="C159" s="15">
        <v>43770</v>
      </c>
      <c r="D159" s="7" t="s">
        <v>216</v>
      </c>
      <c r="E159" s="29" t="s">
        <v>218</v>
      </c>
      <c r="F159" s="7"/>
      <c r="G159" s="20"/>
      <c r="H159" s="7" t="s">
        <v>13</v>
      </c>
      <c r="I159" s="2">
        <v>3000</v>
      </c>
    </row>
    <row r="160" spans="1:9" x14ac:dyDescent="0.45">
      <c r="A160" s="5">
        <v>147</v>
      </c>
      <c r="B160" s="2" t="s">
        <v>329</v>
      </c>
      <c r="C160" s="15" t="s">
        <v>328</v>
      </c>
      <c r="D160" s="7" t="s">
        <v>310</v>
      </c>
      <c r="E160" s="29" t="s">
        <v>330</v>
      </c>
      <c r="F160" s="7" t="s">
        <v>331</v>
      </c>
      <c r="G160" s="20">
        <v>1062924</v>
      </c>
      <c r="H160" s="7" t="s">
        <v>13</v>
      </c>
      <c r="I160" s="2">
        <v>2000</v>
      </c>
    </row>
    <row r="161" spans="1:9" x14ac:dyDescent="0.45">
      <c r="A161" s="5">
        <v>148</v>
      </c>
      <c r="B161" s="2" t="s">
        <v>343</v>
      </c>
      <c r="C161" s="15" t="s">
        <v>340</v>
      </c>
      <c r="D161" s="7" t="s">
        <v>310</v>
      </c>
      <c r="E161" s="29" t="s">
        <v>342</v>
      </c>
      <c r="F161" s="7" t="s">
        <v>341</v>
      </c>
      <c r="G161" s="20">
        <v>1062925</v>
      </c>
      <c r="H161" s="7" t="s">
        <v>13</v>
      </c>
      <c r="I161" s="2">
        <v>14400</v>
      </c>
    </row>
    <row r="162" spans="1:9" x14ac:dyDescent="0.45">
      <c r="A162" s="5">
        <v>149</v>
      </c>
      <c r="B162" s="2" t="s">
        <v>365</v>
      </c>
      <c r="C162" s="15">
        <v>43831</v>
      </c>
      <c r="D162" s="7" t="s">
        <v>216</v>
      </c>
      <c r="E162" s="29" t="s">
        <v>213</v>
      </c>
      <c r="F162" s="7"/>
      <c r="G162" s="20"/>
      <c r="H162" s="7" t="s">
        <v>13</v>
      </c>
      <c r="I162" s="2">
        <f>300*20</f>
        <v>6000</v>
      </c>
    </row>
    <row r="163" spans="1:9" x14ac:dyDescent="0.45">
      <c r="A163" s="5">
        <v>150</v>
      </c>
      <c r="B163" s="2" t="s">
        <v>365</v>
      </c>
      <c r="C163" s="15">
        <v>43891</v>
      </c>
      <c r="D163" s="7" t="s">
        <v>216</v>
      </c>
      <c r="E163" s="2" t="s">
        <v>346</v>
      </c>
      <c r="F163" s="7" t="s">
        <v>162</v>
      </c>
      <c r="G163" s="20">
        <f>9000*12*70</f>
        <v>7560000</v>
      </c>
      <c r="H163" s="7" t="s">
        <v>13</v>
      </c>
      <c r="I163" s="2"/>
    </row>
    <row r="164" spans="1:9" x14ac:dyDescent="0.45">
      <c r="A164" s="5">
        <v>151</v>
      </c>
      <c r="B164" s="2" t="s">
        <v>365</v>
      </c>
      <c r="C164" s="15">
        <v>43891</v>
      </c>
      <c r="D164" s="7" t="s">
        <v>357</v>
      </c>
      <c r="E164" s="2" t="s">
        <v>358</v>
      </c>
      <c r="F164" s="7" t="s">
        <v>345</v>
      </c>
      <c r="G164" s="20">
        <f>5000*12*70</f>
        <v>4200000</v>
      </c>
      <c r="H164" s="7" t="s">
        <v>13</v>
      </c>
      <c r="I164" s="2"/>
    </row>
    <row r="165" spans="1:9" x14ac:dyDescent="0.45">
      <c r="A165" s="5">
        <v>152</v>
      </c>
      <c r="B165" s="2" t="s">
        <v>365</v>
      </c>
      <c r="C165" s="15">
        <v>44044</v>
      </c>
      <c r="D165" s="7" t="s">
        <v>219</v>
      </c>
      <c r="E165" s="29" t="s">
        <v>213</v>
      </c>
      <c r="F165" s="7" t="s">
        <v>351</v>
      </c>
      <c r="G165" s="20">
        <f>2500*70</f>
        <v>175000</v>
      </c>
      <c r="H165" s="7" t="s">
        <v>13</v>
      </c>
      <c r="I165" s="2">
        <v>6</v>
      </c>
    </row>
    <row r="166" spans="1:9" x14ac:dyDescent="0.45">
      <c r="A166" s="5">
        <v>153</v>
      </c>
      <c r="B166" s="2" t="s">
        <v>365</v>
      </c>
      <c r="C166" s="15">
        <v>44105</v>
      </c>
      <c r="D166" s="7" t="s">
        <v>349</v>
      </c>
      <c r="E166" s="29" t="s">
        <v>220</v>
      </c>
      <c r="F166" s="7" t="s">
        <v>323</v>
      </c>
      <c r="G166" s="20" t="s">
        <v>350</v>
      </c>
      <c r="H166" s="7" t="s">
        <v>13</v>
      </c>
      <c r="I166" s="2">
        <v>400</v>
      </c>
    </row>
    <row r="167" spans="1:9" x14ac:dyDescent="0.45">
      <c r="A167" s="5">
        <v>154</v>
      </c>
      <c r="B167" s="2" t="s">
        <v>324</v>
      </c>
      <c r="C167" s="15" t="s">
        <v>320</v>
      </c>
      <c r="D167" s="7" t="s">
        <v>321</v>
      </c>
      <c r="E167" s="29" t="s">
        <v>322</v>
      </c>
      <c r="F167" s="7" t="s">
        <v>323</v>
      </c>
      <c r="G167" s="20">
        <v>122720</v>
      </c>
      <c r="H167" s="7" t="s">
        <v>13</v>
      </c>
      <c r="I167" s="2">
        <v>700</v>
      </c>
    </row>
    <row r="168" spans="1:9" x14ac:dyDescent="0.45">
      <c r="A168" s="5">
        <v>155</v>
      </c>
      <c r="B168" s="2" t="s">
        <v>365</v>
      </c>
      <c r="C168" s="18">
        <v>44166</v>
      </c>
      <c r="D168" s="7" t="s">
        <v>352</v>
      </c>
      <c r="E168" s="9" t="s">
        <v>235</v>
      </c>
      <c r="F168" s="7" t="s">
        <v>323</v>
      </c>
      <c r="G168" s="20">
        <v>700000</v>
      </c>
      <c r="H168" s="7" t="s">
        <v>13</v>
      </c>
      <c r="I168" s="16">
        <v>400</v>
      </c>
    </row>
    <row r="169" spans="1:9" x14ac:dyDescent="0.45">
      <c r="A169" s="5">
        <v>156</v>
      </c>
      <c r="B169" s="2" t="s">
        <v>314</v>
      </c>
      <c r="C169" s="18" t="s">
        <v>317</v>
      </c>
      <c r="D169" s="7" t="s">
        <v>310</v>
      </c>
      <c r="E169" s="9" t="s">
        <v>315</v>
      </c>
      <c r="F169" s="7" t="s">
        <v>316</v>
      </c>
      <c r="G169" s="20">
        <v>2630074</v>
      </c>
      <c r="H169" s="7" t="s">
        <v>13</v>
      </c>
      <c r="I169" s="16">
        <v>14000</v>
      </c>
    </row>
    <row r="170" spans="1:9" x14ac:dyDescent="0.45">
      <c r="A170" s="5">
        <v>157</v>
      </c>
      <c r="B170" s="2" t="s">
        <v>365</v>
      </c>
      <c r="C170" s="15">
        <v>44256</v>
      </c>
      <c r="D170" s="7" t="s">
        <v>216</v>
      </c>
      <c r="E170" s="2" t="s">
        <v>347</v>
      </c>
      <c r="F170" s="7" t="s">
        <v>162</v>
      </c>
      <c r="G170" s="20">
        <f>9000*12*70</f>
        <v>7560000</v>
      </c>
      <c r="H170" s="7" t="s">
        <v>13</v>
      </c>
      <c r="I170" s="16"/>
    </row>
    <row r="171" spans="1:9" x14ac:dyDescent="0.45">
      <c r="A171" s="5">
        <v>158</v>
      </c>
      <c r="B171" s="2" t="s">
        <v>365</v>
      </c>
      <c r="C171" s="15">
        <v>44256</v>
      </c>
      <c r="D171" s="7" t="s">
        <v>357</v>
      </c>
      <c r="E171" s="2" t="s">
        <v>361</v>
      </c>
      <c r="F171" s="7" t="s">
        <v>345</v>
      </c>
      <c r="G171" s="20">
        <f>2500*12*70</f>
        <v>2100000</v>
      </c>
      <c r="H171" s="7" t="s">
        <v>13</v>
      </c>
      <c r="I171" s="16"/>
    </row>
    <row r="172" spans="1:9" x14ac:dyDescent="0.45">
      <c r="A172" s="1" t="s">
        <v>429</v>
      </c>
      <c r="B172" s="2"/>
      <c r="C172" s="15"/>
      <c r="D172" s="7"/>
      <c r="E172" s="2"/>
      <c r="F172" s="7"/>
      <c r="G172" s="20"/>
      <c r="H172" s="7"/>
      <c r="I172" s="16"/>
    </row>
    <row r="173" spans="1:9" x14ac:dyDescent="0.45">
      <c r="A173" s="3" t="s">
        <v>0</v>
      </c>
      <c r="B173" s="3" t="s">
        <v>1</v>
      </c>
      <c r="C173" s="4" t="s">
        <v>2</v>
      </c>
      <c r="D173" s="4" t="s">
        <v>3</v>
      </c>
      <c r="E173" s="4" t="s">
        <v>4</v>
      </c>
      <c r="F173" s="3" t="s">
        <v>5</v>
      </c>
      <c r="G173" s="22" t="s">
        <v>6</v>
      </c>
      <c r="H173" s="4" t="s">
        <v>7</v>
      </c>
      <c r="I173" s="4" t="s">
        <v>121</v>
      </c>
    </row>
    <row r="174" spans="1:9" x14ac:dyDescent="0.45">
      <c r="A174" s="5">
        <v>159</v>
      </c>
      <c r="B174" s="2" t="s">
        <v>365</v>
      </c>
      <c r="C174" s="18">
        <v>44287</v>
      </c>
      <c r="D174" s="7" t="s">
        <v>353</v>
      </c>
      <c r="E174" s="9" t="s">
        <v>236</v>
      </c>
      <c r="F174" s="7" t="s">
        <v>354</v>
      </c>
      <c r="G174" s="20">
        <f>5000*70</f>
        <v>350000</v>
      </c>
      <c r="H174" s="7" t="s">
        <v>13</v>
      </c>
      <c r="I174" s="16">
        <v>4000</v>
      </c>
    </row>
    <row r="175" spans="1:9" x14ac:dyDescent="0.45">
      <c r="A175" s="5">
        <v>160</v>
      </c>
      <c r="B175" s="2" t="s">
        <v>365</v>
      </c>
      <c r="C175" s="18">
        <v>44317</v>
      </c>
      <c r="D175" s="7" t="s">
        <v>356</v>
      </c>
      <c r="E175" s="9" t="s">
        <v>237</v>
      </c>
      <c r="F175" s="7" t="s">
        <v>355</v>
      </c>
      <c r="G175" s="20">
        <v>400000</v>
      </c>
      <c r="H175" s="7" t="s">
        <v>13</v>
      </c>
      <c r="I175" s="16">
        <v>4000</v>
      </c>
    </row>
    <row r="176" spans="1:9" x14ac:dyDescent="0.45">
      <c r="A176" s="5">
        <v>161</v>
      </c>
      <c r="B176" s="2" t="s">
        <v>259</v>
      </c>
      <c r="C176" s="18" t="s">
        <v>260</v>
      </c>
      <c r="D176" s="7" t="s">
        <v>239</v>
      </c>
      <c r="E176" s="9" t="s">
        <v>238</v>
      </c>
      <c r="F176" s="7" t="s">
        <v>257</v>
      </c>
      <c r="G176" s="20">
        <f>15000*75</f>
        <v>1125000</v>
      </c>
      <c r="H176" s="7" t="s">
        <v>13</v>
      </c>
      <c r="I176" s="16">
        <v>11</v>
      </c>
    </row>
    <row r="177" spans="1:9" x14ac:dyDescent="0.45">
      <c r="A177" s="5">
        <v>162</v>
      </c>
      <c r="B177" s="2" t="s">
        <v>255</v>
      </c>
      <c r="C177" s="18" t="s">
        <v>258</v>
      </c>
      <c r="D177" s="7" t="s">
        <v>305</v>
      </c>
      <c r="E177" s="9" t="s">
        <v>240</v>
      </c>
      <c r="F177" s="7" t="s">
        <v>256</v>
      </c>
      <c r="G177" s="20">
        <f>630000*1.18</f>
        <v>743400</v>
      </c>
      <c r="H177" s="7" t="s">
        <v>13</v>
      </c>
      <c r="I177" s="16">
        <v>60000</v>
      </c>
    </row>
    <row r="178" spans="1:9" x14ac:dyDescent="0.45">
      <c r="A178" s="5">
        <v>163</v>
      </c>
      <c r="B178" s="2" t="s">
        <v>291</v>
      </c>
      <c r="C178" s="18">
        <v>44440</v>
      </c>
      <c r="D178" s="7" t="s">
        <v>305</v>
      </c>
      <c r="E178" s="9" t="s">
        <v>241</v>
      </c>
      <c r="F178" s="7" t="s">
        <v>256</v>
      </c>
      <c r="G178" s="20">
        <f>75280*1.18</f>
        <v>88830.399999999994</v>
      </c>
      <c r="H178" s="7" t="s">
        <v>13</v>
      </c>
      <c r="I178" s="16">
        <v>150000</v>
      </c>
    </row>
    <row r="179" spans="1:9" x14ac:dyDescent="0.45">
      <c r="A179" s="5">
        <v>164</v>
      </c>
      <c r="B179" s="2" t="s">
        <v>365</v>
      </c>
      <c r="C179" s="18">
        <v>44440</v>
      </c>
      <c r="D179" s="7" t="s">
        <v>357</v>
      </c>
      <c r="E179" s="2" t="s">
        <v>360</v>
      </c>
      <c r="F179" s="7" t="s">
        <v>345</v>
      </c>
      <c r="G179" s="20">
        <f>2500*6*70</f>
        <v>1050000</v>
      </c>
      <c r="H179" s="7" t="s">
        <v>13</v>
      </c>
      <c r="I179" s="16">
        <v>800</v>
      </c>
    </row>
    <row r="180" spans="1:9" x14ac:dyDescent="0.45">
      <c r="A180" s="5">
        <v>165</v>
      </c>
      <c r="B180" s="2" t="s">
        <v>297</v>
      </c>
      <c r="C180" s="18" t="s">
        <v>295</v>
      </c>
      <c r="D180" s="7" t="s">
        <v>296</v>
      </c>
      <c r="E180" s="9" t="s">
        <v>241</v>
      </c>
      <c r="F180" s="7" t="s">
        <v>298</v>
      </c>
      <c r="G180" s="20">
        <f>125000*1.18</f>
        <v>147500</v>
      </c>
      <c r="H180" s="7" t="s">
        <v>13</v>
      </c>
      <c r="I180" s="16">
        <v>115000</v>
      </c>
    </row>
    <row r="181" spans="1:9" x14ac:dyDescent="0.45">
      <c r="A181" s="5">
        <v>166</v>
      </c>
      <c r="B181" s="2" t="s">
        <v>297</v>
      </c>
      <c r="C181" s="18" t="s">
        <v>295</v>
      </c>
      <c r="D181" s="7" t="s">
        <v>296</v>
      </c>
      <c r="E181" s="9" t="s">
        <v>241</v>
      </c>
      <c r="F181" s="7" t="s">
        <v>306</v>
      </c>
      <c r="G181" s="20">
        <f t="shared" ref="G181" si="2">125000*1.18</f>
        <v>147500</v>
      </c>
      <c r="H181" s="7" t="s">
        <v>13</v>
      </c>
      <c r="I181" s="16">
        <v>90000</v>
      </c>
    </row>
    <row r="182" spans="1:9" x14ac:dyDescent="0.45">
      <c r="A182" s="5">
        <v>167</v>
      </c>
      <c r="B182" s="2" t="s">
        <v>307</v>
      </c>
      <c r="C182" s="18" t="s">
        <v>308</v>
      </c>
      <c r="D182" s="7" t="s">
        <v>296</v>
      </c>
      <c r="E182" s="9" t="s">
        <v>309</v>
      </c>
      <c r="F182" s="7" t="s">
        <v>311</v>
      </c>
      <c r="G182" s="20">
        <f>140000*1.18</f>
        <v>165200</v>
      </c>
      <c r="H182" s="7" t="s">
        <v>13</v>
      </c>
      <c r="I182" s="16">
        <v>200</v>
      </c>
    </row>
    <row r="183" spans="1:9" x14ac:dyDescent="0.45">
      <c r="A183" s="5">
        <v>168</v>
      </c>
      <c r="B183" s="2" t="s">
        <v>318</v>
      </c>
      <c r="C183" s="18" t="s">
        <v>319</v>
      </c>
      <c r="D183" s="7" t="s">
        <v>310</v>
      </c>
      <c r="E183" s="9" t="s">
        <v>313</v>
      </c>
      <c r="F183" s="7" t="s">
        <v>312</v>
      </c>
      <c r="G183" s="20">
        <f>25000*1.18</f>
        <v>29500</v>
      </c>
      <c r="H183" s="7" t="s">
        <v>13</v>
      </c>
      <c r="I183" s="16">
        <v>30</v>
      </c>
    </row>
    <row r="184" spans="1:9" x14ac:dyDescent="0.45">
      <c r="A184" s="5">
        <v>169</v>
      </c>
      <c r="B184" s="2" t="s">
        <v>297</v>
      </c>
      <c r="C184" s="18" t="s">
        <v>295</v>
      </c>
      <c r="D184" s="7" t="s">
        <v>296</v>
      </c>
      <c r="E184" s="9" t="s">
        <v>241</v>
      </c>
      <c r="F184" s="7" t="s">
        <v>334</v>
      </c>
      <c r="G184" s="20">
        <f t="shared" ref="G184:G186" si="3">125000*1.18</f>
        <v>147500</v>
      </c>
      <c r="H184" s="7" t="s">
        <v>13</v>
      </c>
      <c r="I184" s="16">
        <v>90000</v>
      </c>
    </row>
    <row r="185" spans="1:9" x14ac:dyDescent="0.45">
      <c r="A185" s="5">
        <v>170</v>
      </c>
      <c r="B185" s="13">
        <v>20220022</v>
      </c>
      <c r="C185" s="18" t="s">
        <v>327</v>
      </c>
      <c r="D185" s="7" t="s">
        <v>216</v>
      </c>
      <c r="E185" s="9" t="s">
        <v>325</v>
      </c>
      <c r="F185" s="7" t="s">
        <v>326</v>
      </c>
      <c r="G185" s="20">
        <v>150000</v>
      </c>
      <c r="H185" s="7" t="s">
        <v>13</v>
      </c>
      <c r="I185" s="16">
        <v>4500</v>
      </c>
    </row>
    <row r="186" spans="1:9" x14ac:dyDescent="0.45">
      <c r="A186" s="5">
        <v>171</v>
      </c>
      <c r="B186" s="2" t="s">
        <v>297</v>
      </c>
      <c r="C186" s="18" t="s">
        <v>295</v>
      </c>
      <c r="D186" s="7" t="s">
        <v>296</v>
      </c>
      <c r="E186" s="9" t="s">
        <v>333</v>
      </c>
      <c r="F186" s="7" t="s">
        <v>332</v>
      </c>
      <c r="G186" s="20">
        <f t="shared" si="3"/>
        <v>147500</v>
      </c>
      <c r="H186" s="7" t="s">
        <v>13</v>
      </c>
      <c r="I186" s="16">
        <v>110000</v>
      </c>
    </row>
    <row r="187" spans="1:9" x14ac:dyDescent="0.45">
      <c r="A187" s="5">
        <v>172</v>
      </c>
      <c r="B187" s="2" t="s">
        <v>372</v>
      </c>
      <c r="C187" s="15">
        <v>44621</v>
      </c>
      <c r="D187" s="7" t="s">
        <v>216</v>
      </c>
      <c r="E187" s="2" t="s">
        <v>348</v>
      </c>
      <c r="F187" s="7" t="s">
        <v>162</v>
      </c>
      <c r="G187" s="20">
        <f>5000*12*70</f>
        <v>4200000</v>
      </c>
      <c r="H187" s="7" t="s">
        <v>13</v>
      </c>
      <c r="I187" s="16"/>
    </row>
    <row r="188" spans="1:9" x14ac:dyDescent="0.45">
      <c r="A188" s="5">
        <v>173</v>
      </c>
      <c r="B188" s="13" t="s">
        <v>338</v>
      </c>
      <c r="C188" s="18" t="s">
        <v>336</v>
      </c>
      <c r="D188" s="7" t="s">
        <v>216</v>
      </c>
      <c r="E188" s="9" t="s">
        <v>335</v>
      </c>
      <c r="F188" s="7" t="s">
        <v>326</v>
      </c>
      <c r="G188" s="20">
        <f>25800*75</f>
        <v>1935000</v>
      </c>
      <c r="H188" s="7" t="s">
        <v>13</v>
      </c>
      <c r="I188" s="16">
        <v>5000</v>
      </c>
    </row>
    <row r="189" spans="1:9" x14ac:dyDescent="0.45">
      <c r="A189" s="5">
        <v>174</v>
      </c>
      <c r="B189" s="2" t="s">
        <v>337</v>
      </c>
      <c r="C189" s="18" t="s">
        <v>339</v>
      </c>
      <c r="D189" s="7" t="s">
        <v>216</v>
      </c>
      <c r="E189" s="9" t="s">
        <v>362</v>
      </c>
      <c r="F189" s="7" t="s">
        <v>326</v>
      </c>
      <c r="G189" s="20">
        <f>4045*75</f>
        <v>303375</v>
      </c>
      <c r="H189" s="7" t="s">
        <v>13</v>
      </c>
      <c r="I189" s="16">
        <v>5000</v>
      </c>
    </row>
    <row r="190" spans="1:9" x14ac:dyDescent="0.45">
      <c r="A190" s="5">
        <v>175</v>
      </c>
      <c r="B190" s="2" t="s">
        <v>363</v>
      </c>
      <c r="C190" s="18" t="s">
        <v>364</v>
      </c>
      <c r="D190" s="7" t="s">
        <v>216</v>
      </c>
      <c r="E190" s="9" t="s">
        <v>335</v>
      </c>
      <c r="F190" s="7" t="s">
        <v>326</v>
      </c>
      <c r="G190" s="20">
        <f>3664*75</f>
        <v>274800</v>
      </c>
      <c r="H190" s="7" t="s">
        <v>13</v>
      </c>
      <c r="I190" s="16"/>
    </row>
    <row r="191" spans="1:9" x14ac:dyDescent="0.45">
      <c r="A191" s="5">
        <v>176</v>
      </c>
      <c r="B191" s="2" t="s">
        <v>381</v>
      </c>
      <c r="C191" s="18">
        <v>44682</v>
      </c>
      <c r="D191" s="7" t="s">
        <v>366</v>
      </c>
      <c r="E191" s="9" t="s">
        <v>367</v>
      </c>
      <c r="F191" s="7" t="s">
        <v>368</v>
      </c>
      <c r="G191" s="20">
        <f>150000*1.18*18</f>
        <v>3186000</v>
      </c>
      <c r="H191" s="7" t="s">
        <v>13</v>
      </c>
      <c r="I191" s="16"/>
    </row>
    <row r="192" spans="1:9" x14ac:dyDescent="0.45">
      <c r="A192" s="5">
        <v>177</v>
      </c>
      <c r="B192" s="2" t="s">
        <v>297</v>
      </c>
      <c r="C192" s="18" t="s">
        <v>295</v>
      </c>
      <c r="D192" s="7" t="s">
        <v>296</v>
      </c>
      <c r="E192" s="9" t="s">
        <v>371</v>
      </c>
      <c r="F192" s="7" t="s">
        <v>332</v>
      </c>
      <c r="G192" s="20">
        <f t="shared" ref="G192" si="4">125000*1.18</f>
        <v>147500</v>
      </c>
      <c r="H192" s="7" t="s">
        <v>13</v>
      </c>
      <c r="I192" s="16"/>
    </row>
    <row r="193" spans="1:9" x14ac:dyDescent="0.45">
      <c r="A193" s="5">
        <v>178</v>
      </c>
      <c r="B193" s="2" t="s">
        <v>373</v>
      </c>
      <c r="C193" s="15">
        <v>44743</v>
      </c>
      <c r="D193" s="7" t="s">
        <v>216</v>
      </c>
      <c r="E193" s="2" t="s">
        <v>374</v>
      </c>
      <c r="F193" s="7" t="s">
        <v>162</v>
      </c>
      <c r="G193" s="20">
        <f>1000*6*75</f>
        <v>450000</v>
      </c>
      <c r="H193" s="7" t="s">
        <v>13</v>
      </c>
      <c r="I193" s="16"/>
    </row>
    <row r="194" spans="1:9" x14ac:dyDescent="0.45">
      <c r="A194" s="5">
        <v>179</v>
      </c>
      <c r="B194" s="2" t="s">
        <v>375</v>
      </c>
      <c r="C194" s="18" t="s">
        <v>370</v>
      </c>
      <c r="D194" s="7" t="s">
        <v>216</v>
      </c>
      <c r="E194" s="9" t="s">
        <v>376</v>
      </c>
      <c r="F194" s="7" t="s">
        <v>326</v>
      </c>
      <c r="G194" s="20">
        <f>3300*78</f>
        <v>257400</v>
      </c>
      <c r="H194" s="7" t="s">
        <v>13</v>
      </c>
      <c r="I194" s="16"/>
    </row>
    <row r="195" spans="1:9" x14ac:dyDescent="0.45">
      <c r="A195" s="5">
        <v>180</v>
      </c>
      <c r="B195" t="s">
        <v>381</v>
      </c>
      <c r="C195" s="18" t="s">
        <v>382</v>
      </c>
      <c r="D195" s="7" t="s">
        <v>384</v>
      </c>
      <c r="E195" s="29" t="s">
        <v>383</v>
      </c>
      <c r="F195" s="7" t="s">
        <v>385</v>
      </c>
      <c r="G195" s="20">
        <f>150000*1.18*6</f>
        <v>1062000</v>
      </c>
      <c r="H195" s="7" t="s">
        <v>13</v>
      </c>
      <c r="I195" s="16"/>
    </row>
    <row r="196" spans="1:9" x14ac:dyDescent="0.45">
      <c r="A196" s="5">
        <v>181</v>
      </c>
      <c r="B196" t="s">
        <v>377</v>
      </c>
      <c r="C196" s="18" t="s">
        <v>378</v>
      </c>
      <c r="D196" s="7" t="s">
        <v>310</v>
      </c>
      <c r="E196" s="9" t="s">
        <v>379</v>
      </c>
      <c r="F196" s="7" t="s">
        <v>380</v>
      </c>
      <c r="G196" s="20">
        <v>4361543</v>
      </c>
      <c r="H196" s="7" t="s">
        <v>13</v>
      </c>
      <c r="I196" s="16">
        <v>2500</v>
      </c>
    </row>
    <row r="197" spans="1:9" x14ac:dyDescent="0.45">
      <c r="A197" s="5">
        <v>182</v>
      </c>
      <c r="B197" t="s">
        <v>387</v>
      </c>
      <c r="C197" s="18" t="s">
        <v>386</v>
      </c>
      <c r="D197" s="7" t="s">
        <v>390</v>
      </c>
      <c r="E197" s="9" t="s">
        <v>388</v>
      </c>
      <c r="F197" s="7" t="s">
        <v>389</v>
      </c>
      <c r="G197" s="20">
        <f>125000*1.18</f>
        <v>147500</v>
      </c>
      <c r="H197" s="7" t="s">
        <v>13</v>
      </c>
      <c r="I197" s="16">
        <v>1250</v>
      </c>
    </row>
    <row r="198" spans="1:9" x14ac:dyDescent="0.45">
      <c r="A198" s="5">
        <v>183</v>
      </c>
      <c r="B198" s="2" t="s">
        <v>398</v>
      </c>
      <c r="C198" s="9" t="s">
        <v>399</v>
      </c>
      <c r="D198" s="7" t="s">
        <v>392</v>
      </c>
      <c r="E198" s="9" t="s">
        <v>396</v>
      </c>
      <c r="F198" s="7" t="s">
        <v>404</v>
      </c>
      <c r="G198" s="26">
        <v>3585076</v>
      </c>
      <c r="H198" s="7" t="s">
        <v>13</v>
      </c>
      <c r="I198" s="16"/>
    </row>
    <row r="199" spans="1:9" x14ac:dyDescent="0.45">
      <c r="A199" s="5">
        <v>184</v>
      </c>
      <c r="B199" s="2" t="s">
        <v>400</v>
      </c>
      <c r="C199" s="9" t="s">
        <v>401</v>
      </c>
      <c r="D199" s="7" t="s">
        <v>392</v>
      </c>
      <c r="E199" s="9" t="s">
        <v>406</v>
      </c>
      <c r="F199" s="7" t="s">
        <v>404</v>
      </c>
      <c r="G199" s="26">
        <v>1341235</v>
      </c>
      <c r="H199" s="7" t="s">
        <v>13</v>
      </c>
      <c r="I199" s="16">
        <v>4500</v>
      </c>
    </row>
    <row r="200" spans="1:9" x14ac:dyDescent="0.45">
      <c r="A200" s="5">
        <v>185</v>
      </c>
      <c r="B200" s="2" t="s">
        <v>407</v>
      </c>
      <c r="C200" s="9" t="s">
        <v>403</v>
      </c>
      <c r="D200" s="7" t="s">
        <v>392</v>
      </c>
      <c r="E200" s="9" t="s">
        <v>397</v>
      </c>
      <c r="F200" s="7" t="s">
        <v>404</v>
      </c>
      <c r="G200" s="26">
        <v>1039108</v>
      </c>
      <c r="H200" s="7" t="s">
        <v>13</v>
      </c>
      <c r="I200" s="16"/>
    </row>
    <row r="201" spans="1:9" x14ac:dyDescent="0.45">
      <c r="A201" s="5">
        <v>186</v>
      </c>
      <c r="B201" s="2" t="s">
        <v>410</v>
      </c>
      <c r="C201" s="9" t="s">
        <v>411</v>
      </c>
      <c r="D201" s="7" t="s">
        <v>412</v>
      </c>
      <c r="E201" s="9" t="s">
        <v>414</v>
      </c>
      <c r="F201" s="7" t="s">
        <v>413</v>
      </c>
      <c r="G201" s="26">
        <v>13865000</v>
      </c>
      <c r="H201" s="7" t="s">
        <v>13</v>
      </c>
      <c r="I201" s="16">
        <v>1000</v>
      </c>
    </row>
    <row r="202" spans="1:9" x14ac:dyDescent="0.45">
      <c r="A202" s="5">
        <v>187</v>
      </c>
      <c r="B202" s="2" t="s">
        <v>409</v>
      </c>
      <c r="C202" s="9" t="s">
        <v>411</v>
      </c>
      <c r="D202" s="7" t="s">
        <v>412</v>
      </c>
      <c r="E202" s="9" t="s">
        <v>415</v>
      </c>
      <c r="F202" s="7" t="s">
        <v>413</v>
      </c>
      <c r="G202" s="26">
        <v>1475000</v>
      </c>
      <c r="H202" s="7" t="s">
        <v>13</v>
      </c>
      <c r="I202" s="16"/>
    </row>
    <row r="203" spans="1:9" x14ac:dyDescent="0.45">
      <c r="A203" s="5">
        <v>188</v>
      </c>
      <c r="B203" s="2" t="s">
        <v>391</v>
      </c>
      <c r="C203" s="15">
        <v>44958</v>
      </c>
      <c r="D203" s="7" t="s">
        <v>216</v>
      </c>
      <c r="E203" s="2" t="s">
        <v>374</v>
      </c>
      <c r="F203" s="7" t="s">
        <v>162</v>
      </c>
      <c r="G203" s="20">
        <f>1000*6*75</f>
        <v>450000</v>
      </c>
      <c r="H203" s="7" t="s">
        <v>13</v>
      </c>
      <c r="I203" s="16"/>
    </row>
    <row r="204" spans="1:9" x14ac:dyDescent="0.45">
      <c r="A204" s="5">
        <v>189</v>
      </c>
      <c r="B204" t="s">
        <v>381</v>
      </c>
      <c r="C204" s="15">
        <v>44958</v>
      </c>
      <c r="D204" s="7" t="s">
        <v>384</v>
      </c>
      <c r="E204" s="29" t="s">
        <v>383</v>
      </c>
      <c r="F204" s="7" t="s">
        <v>385</v>
      </c>
      <c r="G204" s="20">
        <f>150000*1.18*12</f>
        <v>2124000</v>
      </c>
      <c r="H204" s="7" t="s">
        <v>13</v>
      </c>
      <c r="I204" s="16"/>
    </row>
    <row r="205" spans="1:9" x14ac:dyDescent="0.45">
      <c r="A205" s="5">
        <v>190</v>
      </c>
      <c r="B205" s="9" t="s">
        <v>393</v>
      </c>
      <c r="C205" s="9" t="s">
        <v>394</v>
      </c>
      <c r="D205" s="7" t="s">
        <v>395</v>
      </c>
      <c r="E205" s="9" t="s">
        <v>402</v>
      </c>
      <c r="F205" s="7" t="s">
        <v>405</v>
      </c>
      <c r="G205" s="27">
        <v>179175</v>
      </c>
      <c r="H205" s="7" t="s">
        <v>13</v>
      </c>
      <c r="I205" s="16"/>
    </row>
    <row r="206" spans="1:9" x14ac:dyDescent="0.45">
      <c r="A206" s="1" t="s">
        <v>521</v>
      </c>
      <c r="B206" s="2"/>
      <c r="C206" s="15"/>
      <c r="D206" s="7"/>
      <c r="E206" s="2"/>
      <c r="F206" s="7"/>
      <c r="G206" s="20"/>
      <c r="H206" s="7"/>
      <c r="I206" s="16"/>
    </row>
    <row r="207" spans="1:9" x14ac:dyDescent="0.45">
      <c r="A207" s="3" t="s">
        <v>0</v>
      </c>
      <c r="B207" s="3" t="s">
        <v>1</v>
      </c>
      <c r="C207" s="4" t="s">
        <v>2</v>
      </c>
      <c r="D207" s="4" t="s">
        <v>3</v>
      </c>
      <c r="E207" s="4" t="s">
        <v>4</v>
      </c>
      <c r="F207" s="3" t="s">
        <v>5</v>
      </c>
      <c r="G207" s="22" t="s">
        <v>6</v>
      </c>
      <c r="H207" s="4" t="s">
        <v>7</v>
      </c>
      <c r="I207" s="4" t="s">
        <v>121</v>
      </c>
    </row>
    <row r="208" spans="1:9" x14ac:dyDescent="0.45">
      <c r="A208" s="5">
        <v>191</v>
      </c>
      <c r="B208" s="2" t="s">
        <v>408</v>
      </c>
      <c r="C208" s="15">
        <v>45017</v>
      </c>
      <c r="D208" s="7" t="s">
        <v>216</v>
      </c>
      <c r="E208" s="2" t="s">
        <v>374</v>
      </c>
      <c r="F208" s="7" t="s">
        <v>162</v>
      </c>
      <c r="G208" s="20">
        <f>1000*3*75</f>
        <v>225000</v>
      </c>
      <c r="H208" s="7" t="s">
        <v>13</v>
      </c>
      <c r="I208" s="16"/>
    </row>
    <row r="209" spans="1:9" x14ac:dyDescent="0.45">
      <c r="A209" s="5">
        <v>192</v>
      </c>
      <c r="B209" s="2" t="s">
        <v>410</v>
      </c>
      <c r="C209" s="9" t="s">
        <v>437</v>
      </c>
      <c r="D209" s="7" t="s">
        <v>412</v>
      </c>
      <c r="E209" s="9" t="s">
        <v>414</v>
      </c>
      <c r="F209" s="7" t="s">
        <v>430</v>
      </c>
      <c r="G209" s="26">
        <v>13865000</v>
      </c>
      <c r="H209" s="7" t="s">
        <v>13</v>
      </c>
      <c r="I209" s="16">
        <v>1000</v>
      </c>
    </row>
    <row r="210" spans="1:9" x14ac:dyDescent="0.45">
      <c r="A210" s="5">
        <v>193</v>
      </c>
      <c r="B210" s="2" t="s">
        <v>409</v>
      </c>
      <c r="C210" s="9" t="s">
        <v>437</v>
      </c>
      <c r="D210" s="7" t="s">
        <v>412</v>
      </c>
      <c r="E210" s="9" t="s">
        <v>415</v>
      </c>
      <c r="F210" s="7" t="s">
        <v>430</v>
      </c>
      <c r="G210" s="26">
        <v>1770000</v>
      </c>
      <c r="H210" s="7" t="s">
        <v>13</v>
      </c>
      <c r="I210" s="16"/>
    </row>
    <row r="211" spans="1:9" x14ac:dyDescent="0.45">
      <c r="A211" s="5">
        <v>194</v>
      </c>
      <c r="B211" s="2" t="s">
        <v>410</v>
      </c>
      <c r="C211" s="9" t="s">
        <v>436</v>
      </c>
      <c r="D211" s="7" t="s">
        <v>412</v>
      </c>
      <c r="E211" s="9" t="s">
        <v>414</v>
      </c>
      <c r="F211" s="7" t="s">
        <v>431</v>
      </c>
      <c r="G211" s="26">
        <f>11.75*1000000*1.18</f>
        <v>13865000</v>
      </c>
      <c r="H211" s="7" t="s">
        <v>13</v>
      </c>
      <c r="I211" s="16">
        <v>1000</v>
      </c>
    </row>
    <row r="212" spans="1:9" x14ac:dyDescent="0.45">
      <c r="A212" s="5">
        <v>195</v>
      </c>
      <c r="B212" s="2" t="s">
        <v>409</v>
      </c>
      <c r="C212" s="9" t="s">
        <v>436</v>
      </c>
      <c r="D212" s="7" t="s">
        <v>412</v>
      </c>
      <c r="E212" s="9" t="s">
        <v>415</v>
      </c>
      <c r="F212" s="7" t="s">
        <v>431</v>
      </c>
      <c r="G212" s="26">
        <f>1.5*1000000*1.18</f>
        <v>1770000</v>
      </c>
      <c r="H212" s="7" t="s">
        <v>13</v>
      </c>
      <c r="I212" s="16"/>
    </row>
    <row r="213" spans="1:9" x14ac:dyDescent="0.45">
      <c r="A213" s="5">
        <v>196</v>
      </c>
      <c r="B213" s="2" t="s">
        <v>410</v>
      </c>
      <c r="C213" s="9" t="s">
        <v>435</v>
      </c>
      <c r="D213" s="7" t="s">
        <v>412</v>
      </c>
      <c r="E213" s="9" t="s">
        <v>414</v>
      </c>
      <c r="F213" s="7" t="s">
        <v>432</v>
      </c>
      <c r="G213" s="26">
        <f>10.5*2000000*1.18</f>
        <v>24780000</v>
      </c>
      <c r="H213" s="7" t="s">
        <v>13</v>
      </c>
      <c r="I213" s="16">
        <v>2000</v>
      </c>
    </row>
    <row r="214" spans="1:9" x14ac:dyDescent="0.45">
      <c r="A214" s="5">
        <v>197</v>
      </c>
      <c r="B214" s="2" t="s">
        <v>409</v>
      </c>
      <c r="C214" s="9" t="s">
        <v>435</v>
      </c>
      <c r="D214" s="7" t="s">
        <v>412</v>
      </c>
      <c r="E214" s="9" t="s">
        <v>415</v>
      </c>
      <c r="F214" s="7" t="s">
        <v>432</v>
      </c>
      <c r="G214" s="26">
        <f>1.5*2000000*1.18</f>
        <v>3540000</v>
      </c>
      <c r="H214" s="7" t="s">
        <v>13</v>
      </c>
      <c r="I214" s="16"/>
    </row>
    <row r="215" spans="1:9" x14ac:dyDescent="0.45">
      <c r="A215" s="5">
        <v>198</v>
      </c>
      <c r="B215" s="2" t="s">
        <v>410</v>
      </c>
      <c r="C215" s="9" t="s">
        <v>411</v>
      </c>
      <c r="D215" s="7" t="s">
        <v>412</v>
      </c>
      <c r="E215" s="9" t="s">
        <v>414</v>
      </c>
      <c r="F215" s="7" t="s">
        <v>433</v>
      </c>
      <c r="G215" s="26">
        <v>13865000</v>
      </c>
      <c r="H215" s="7" t="s">
        <v>13</v>
      </c>
      <c r="I215" s="16">
        <v>1000</v>
      </c>
    </row>
    <row r="216" spans="1:9" x14ac:dyDescent="0.45">
      <c r="A216" s="5">
        <v>199</v>
      </c>
      <c r="B216" s="2" t="s">
        <v>409</v>
      </c>
      <c r="C216" s="9" t="s">
        <v>411</v>
      </c>
      <c r="D216" s="7" t="s">
        <v>412</v>
      </c>
      <c r="E216" s="9" t="s">
        <v>415</v>
      </c>
      <c r="F216" s="7" t="s">
        <v>433</v>
      </c>
      <c r="G216" s="26">
        <v>1475000</v>
      </c>
      <c r="H216" s="7" t="s">
        <v>13</v>
      </c>
      <c r="I216" s="16"/>
    </row>
    <row r="217" spans="1:9" x14ac:dyDescent="0.45">
      <c r="A217" s="5">
        <v>200</v>
      </c>
      <c r="B217" s="2" t="s">
        <v>410</v>
      </c>
      <c r="C217" s="9" t="s">
        <v>438</v>
      </c>
      <c r="D217" s="7" t="s">
        <v>412</v>
      </c>
      <c r="E217" s="9" t="s">
        <v>414</v>
      </c>
      <c r="F217" s="7" t="s">
        <v>439</v>
      </c>
      <c r="G217" s="26">
        <f>13.14*60000*1.18</f>
        <v>930312</v>
      </c>
      <c r="H217" s="7" t="s">
        <v>13</v>
      </c>
      <c r="I217" s="16">
        <v>60</v>
      </c>
    </row>
    <row r="218" spans="1:9" x14ac:dyDescent="0.45">
      <c r="A218" s="5">
        <v>201</v>
      </c>
      <c r="B218" s="2" t="s">
        <v>409</v>
      </c>
      <c r="C218" s="9" t="s">
        <v>438</v>
      </c>
      <c r="D218" s="7" t="s">
        <v>412</v>
      </c>
      <c r="E218" s="9" t="s">
        <v>415</v>
      </c>
      <c r="F218" s="7" t="s">
        <v>439</v>
      </c>
      <c r="G218" s="26">
        <f>2.1*60000*1.18</f>
        <v>148680</v>
      </c>
      <c r="H218" s="7" t="s">
        <v>13</v>
      </c>
      <c r="I218" s="16"/>
    </row>
    <row r="219" spans="1:9" x14ac:dyDescent="0.45">
      <c r="A219" s="5">
        <v>202</v>
      </c>
      <c r="B219" s="2" t="s">
        <v>514</v>
      </c>
      <c r="C219" s="9" t="s">
        <v>513</v>
      </c>
      <c r="D219" s="7" t="s">
        <v>447</v>
      </c>
      <c r="E219" s="9" t="s">
        <v>515</v>
      </c>
      <c r="F219" s="7" t="s">
        <v>380</v>
      </c>
      <c r="G219" s="26">
        <f>560*1114.65*1.18</f>
        <v>736560.72</v>
      </c>
      <c r="H219" s="7" t="s">
        <v>450</v>
      </c>
      <c r="I219" s="16">
        <f>25500*0</f>
        <v>0</v>
      </c>
    </row>
    <row r="220" spans="1:9" x14ac:dyDescent="0.45">
      <c r="A220" s="5">
        <v>203</v>
      </c>
      <c r="B220" s="2" t="s">
        <v>516</v>
      </c>
      <c r="C220" s="9" t="s">
        <v>512</v>
      </c>
      <c r="D220" s="7" t="s">
        <v>447</v>
      </c>
      <c r="E220" s="9" t="s">
        <v>463</v>
      </c>
      <c r="F220" s="7" t="s">
        <v>454</v>
      </c>
      <c r="G220" s="26">
        <f>20000*230.5085*1.18</f>
        <v>5440000.5999999996</v>
      </c>
      <c r="H220" s="7" t="s">
        <v>450</v>
      </c>
      <c r="I220" s="16">
        <f>20000*0</f>
        <v>0</v>
      </c>
    </row>
    <row r="221" spans="1:9" x14ac:dyDescent="0.45">
      <c r="A221" s="5">
        <v>204</v>
      </c>
      <c r="B221" s="2" t="s">
        <v>518</v>
      </c>
      <c r="C221" s="9" t="s">
        <v>517</v>
      </c>
      <c r="D221" s="7" t="s">
        <v>447</v>
      </c>
      <c r="E221" s="9" t="s">
        <v>511</v>
      </c>
      <c r="F221" s="7" t="s">
        <v>449</v>
      </c>
      <c r="G221" s="26">
        <f>(26000)*112.7*1.18</f>
        <v>3457636</v>
      </c>
      <c r="H221" s="7" t="s">
        <v>450</v>
      </c>
      <c r="I221" s="16">
        <f>(10000)*0</f>
        <v>0</v>
      </c>
    </row>
    <row r="222" spans="1:9" x14ac:dyDescent="0.45">
      <c r="A222" s="5">
        <v>205</v>
      </c>
      <c r="B222" s="2" t="s">
        <v>444</v>
      </c>
      <c r="C222" s="9" t="s">
        <v>440</v>
      </c>
      <c r="D222" s="7" t="s">
        <v>441</v>
      </c>
      <c r="E222" s="9" t="s">
        <v>442</v>
      </c>
      <c r="F222" s="7" t="s">
        <v>443</v>
      </c>
      <c r="G222" s="26">
        <v>2662920</v>
      </c>
      <c r="H222" s="7" t="s">
        <v>13</v>
      </c>
      <c r="I222" s="16">
        <v>60</v>
      </c>
    </row>
    <row r="223" spans="1:9" x14ac:dyDescent="0.45">
      <c r="A223" s="5">
        <v>206</v>
      </c>
      <c r="B223" s="2" t="s">
        <v>519</v>
      </c>
      <c r="C223" s="9" t="s">
        <v>520</v>
      </c>
      <c r="D223" s="7" t="s">
        <v>447</v>
      </c>
      <c r="E223" s="9" t="s">
        <v>453</v>
      </c>
      <c r="F223" s="7" t="s">
        <v>454</v>
      </c>
      <c r="G223" s="26">
        <f>5094.4*440*1.18</f>
        <v>2645012.48</v>
      </c>
      <c r="H223" s="7" t="s">
        <v>450</v>
      </c>
      <c r="I223" s="16">
        <f>5094.4*0</f>
        <v>0</v>
      </c>
    </row>
    <row r="224" spans="1:9" x14ac:dyDescent="0.45">
      <c r="A224" s="1" t="s">
        <v>522</v>
      </c>
      <c r="B224" s="2"/>
      <c r="C224" s="15"/>
      <c r="D224" s="7"/>
      <c r="E224" s="2"/>
      <c r="F224" s="7"/>
      <c r="G224" s="20"/>
      <c r="H224" s="7"/>
      <c r="I224" s="16"/>
    </row>
    <row r="225" spans="1:9" x14ac:dyDescent="0.45">
      <c r="A225" s="3" t="s">
        <v>0</v>
      </c>
      <c r="B225" s="3" t="s">
        <v>1</v>
      </c>
      <c r="C225" s="4" t="s">
        <v>2</v>
      </c>
      <c r="D225" s="4" t="s">
        <v>3</v>
      </c>
      <c r="E225" s="4" t="s">
        <v>4</v>
      </c>
      <c r="F225" s="3" t="s">
        <v>5</v>
      </c>
      <c r="G225" s="22" t="s">
        <v>6</v>
      </c>
      <c r="H225" s="4" t="s">
        <v>7</v>
      </c>
      <c r="I225" s="4" t="s">
        <v>121</v>
      </c>
    </row>
    <row r="226" spans="1:9" x14ac:dyDescent="0.45">
      <c r="A226" s="5">
        <v>207</v>
      </c>
      <c r="B226" s="2" t="s">
        <v>491</v>
      </c>
      <c r="C226" s="9" t="s">
        <v>493</v>
      </c>
      <c r="D226" s="7" t="s">
        <v>412</v>
      </c>
      <c r="E226" s="9" t="s">
        <v>492</v>
      </c>
      <c r="F226" s="7" t="s">
        <v>479</v>
      </c>
      <c r="G226" s="26">
        <v>236000</v>
      </c>
      <c r="H226" s="7" t="s">
        <v>13</v>
      </c>
      <c r="I226" s="16"/>
    </row>
    <row r="227" spans="1:9" x14ac:dyDescent="0.45">
      <c r="A227" s="5">
        <v>208</v>
      </c>
      <c r="B227" s="2" t="s">
        <v>510</v>
      </c>
      <c r="C227" s="9" t="s">
        <v>509</v>
      </c>
      <c r="D227" s="7" t="s">
        <v>447</v>
      </c>
      <c r="E227" s="9" t="s">
        <v>511</v>
      </c>
      <c r="F227" s="7" t="s">
        <v>449</v>
      </c>
      <c r="G227" s="26">
        <f>(10000)*112.7*1.18</f>
        <v>1329860</v>
      </c>
      <c r="H227" s="7" t="s">
        <v>450</v>
      </c>
      <c r="I227" s="16">
        <f>(10000)*0</f>
        <v>0</v>
      </c>
    </row>
    <row r="228" spans="1:9" x14ac:dyDescent="0.45">
      <c r="A228" s="5">
        <v>209</v>
      </c>
      <c r="B228" s="2" t="s">
        <v>507</v>
      </c>
      <c r="C228" s="9" t="s">
        <v>500</v>
      </c>
      <c r="D228" s="7" t="s">
        <v>412</v>
      </c>
      <c r="E228" s="9" t="s">
        <v>489</v>
      </c>
      <c r="F228" s="7" t="s">
        <v>486</v>
      </c>
      <c r="G228" s="26">
        <v>321767</v>
      </c>
      <c r="H228" s="7" t="s">
        <v>13</v>
      </c>
      <c r="I228" s="16"/>
    </row>
    <row r="229" spans="1:9" x14ac:dyDescent="0.45">
      <c r="A229" s="5">
        <v>210</v>
      </c>
      <c r="B229" s="2" t="s">
        <v>504</v>
      </c>
      <c r="C229" s="9" t="s">
        <v>500</v>
      </c>
      <c r="D229" s="7" t="s">
        <v>501</v>
      </c>
      <c r="E229" s="9" t="s">
        <v>502</v>
      </c>
      <c r="F229" s="7" t="s">
        <v>503</v>
      </c>
      <c r="G229" s="26">
        <f>250000*5*1.18</f>
        <v>1475000</v>
      </c>
      <c r="H229" s="7" t="s">
        <v>13</v>
      </c>
      <c r="I229" s="16">
        <v>0</v>
      </c>
    </row>
    <row r="230" spans="1:9" x14ac:dyDescent="0.45">
      <c r="A230" s="5">
        <v>211</v>
      </c>
      <c r="B230" s="2" t="s">
        <v>508</v>
      </c>
      <c r="C230" s="9" t="s">
        <v>434</v>
      </c>
      <c r="D230" s="7" t="s">
        <v>447</v>
      </c>
      <c r="E230" s="9" t="s">
        <v>448</v>
      </c>
      <c r="F230" s="7" t="s">
        <v>449</v>
      </c>
      <c r="G230" s="26">
        <f>(13800+3000)*112.7*1.18</f>
        <v>2234164.7999999998</v>
      </c>
      <c r="H230" s="7" t="s">
        <v>450</v>
      </c>
      <c r="I230" s="16">
        <f>(13800+3000)*0</f>
        <v>0</v>
      </c>
    </row>
    <row r="231" spans="1:9" x14ac:dyDescent="0.45">
      <c r="A231" s="5">
        <v>212</v>
      </c>
      <c r="B231" s="2" t="s">
        <v>410</v>
      </c>
      <c r="C231" s="9" t="s">
        <v>434</v>
      </c>
      <c r="D231" s="7" t="s">
        <v>412</v>
      </c>
      <c r="E231" s="9" t="s">
        <v>414</v>
      </c>
      <c r="F231" s="7" t="s">
        <v>544</v>
      </c>
      <c r="G231" s="26">
        <f>12750000+2295000+3000000+540000</f>
        <v>18585000</v>
      </c>
      <c r="H231" s="7" t="s">
        <v>13</v>
      </c>
      <c r="I231" s="16">
        <v>1000</v>
      </c>
    </row>
    <row r="232" spans="1:9" x14ac:dyDescent="0.45">
      <c r="A232" s="5">
        <v>213</v>
      </c>
      <c r="B232" s="2" t="s">
        <v>409</v>
      </c>
      <c r="C232" s="9" t="s">
        <v>434</v>
      </c>
      <c r="D232" s="7" t="s">
        <v>412</v>
      </c>
      <c r="E232" s="9" t="s">
        <v>415</v>
      </c>
      <c r="F232" s="7" t="s">
        <v>544</v>
      </c>
      <c r="G232" s="26">
        <f>(2.5*700000+1.5*300000)*1.18</f>
        <v>2596000</v>
      </c>
      <c r="H232" s="7" t="s">
        <v>13</v>
      </c>
      <c r="I232" s="16"/>
    </row>
    <row r="233" spans="1:9" x14ac:dyDescent="0.45">
      <c r="A233" s="5">
        <v>214</v>
      </c>
      <c r="B233" s="2" t="s">
        <v>506</v>
      </c>
      <c r="C233" s="9" t="s">
        <v>505</v>
      </c>
      <c r="D233" s="7" t="s">
        <v>447</v>
      </c>
      <c r="E233" s="9" t="s">
        <v>453</v>
      </c>
      <c r="F233" s="7" t="s">
        <v>454</v>
      </c>
      <c r="G233" s="26">
        <f>5094.4*450*1.18</f>
        <v>2705126.4</v>
      </c>
      <c r="H233" s="7" t="s">
        <v>450</v>
      </c>
      <c r="I233" s="16">
        <f>5094.4*0</f>
        <v>0</v>
      </c>
    </row>
    <row r="234" spans="1:9" x14ac:dyDescent="0.45">
      <c r="A234" s="5">
        <v>215</v>
      </c>
      <c r="B234" s="2" t="s">
        <v>498</v>
      </c>
      <c r="C234" s="9" t="s">
        <v>497</v>
      </c>
      <c r="D234" s="7" t="s">
        <v>447</v>
      </c>
      <c r="E234" s="9" t="s">
        <v>499</v>
      </c>
      <c r="F234" s="7" t="s">
        <v>380</v>
      </c>
      <c r="G234" s="26">
        <f>3500*62.5*1.18</f>
        <v>258125</v>
      </c>
      <c r="H234" s="7" t="s">
        <v>450</v>
      </c>
      <c r="I234" s="16">
        <f>25500*0</f>
        <v>0</v>
      </c>
    </row>
    <row r="235" spans="1:9" x14ac:dyDescent="0.45">
      <c r="A235" s="5">
        <v>216</v>
      </c>
      <c r="B235" s="2" t="s">
        <v>484</v>
      </c>
      <c r="C235" s="9" t="s">
        <v>483</v>
      </c>
      <c r="D235" s="7" t="s">
        <v>412</v>
      </c>
      <c r="E235" s="9" t="s">
        <v>485</v>
      </c>
      <c r="F235" s="7" t="s">
        <v>486</v>
      </c>
      <c r="G235" s="26">
        <v>106200</v>
      </c>
      <c r="H235" s="7" t="s">
        <v>13</v>
      </c>
      <c r="I235" s="16"/>
    </row>
    <row r="236" spans="1:9" x14ac:dyDescent="0.45">
      <c r="A236" s="5">
        <v>217</v>
      </c>
      <c r="B236" s="2" t="s">
        <v>496</v>
      </c>
      <c r="C236" s="9" t="s">
        <v>494</v>
      </c>
      <c r="D236" s="7" t="s">
        <v>447</v>
      </c>
      <c r="E236" s="9" t="s">
        <v>448</v>
      </c>
      <c r="F236" s="7" t="s">
        <v>449</v>
      </c>
      <c r="G236" s="26">
        <f>25500*112.7*1.18</f>
        <v>3391143</v>
      </c>
      <c r="H236" s="7" t="s">
        <v>450</v>
      </c>
      <c r="I236" s="16">
        <f>25500*0</f>
        <v>0</v>
      </c>
    </row>
    <row r="237" spans="1:9" x14ac:dyDescent="0.45">
      <c r="A237" s="5">
        <v>218</v>
      </c>
      <c r="B237" s="2" t="s">
        <v>495</v>
      </c>
      <c r="C237" s="9" t="s">
        <v>494</v>
      </c>
      <c r="D237" s="7" t="s">
        <v>447</v>
      </c>
      <c r="E237" s="9" t="s">
        <v>453</v>
      </c>
      <c r="F237" s="7" t="s">
        <v>454</v>
      </c>
      <c r="G237" s="26">
        <f>4433.65*450*1.18</f>
        <v>2354268.1499999994</v>
      </c>
      <c r="H237" s="7" t="s">
        <v>450</v>
      </c>
      <c r="I237" s="16">
        <f>4433.65*0</f>
        <v>0</v>
      </c>
    </row>
    <row r="238" spans="1:9" x14ac:dyDescent="0.45">
      <c r="A238" s="5">
        <v>219</v>
      </c>
      <c r="B238" s="2" t="s">
        <v>477</v>
      </c>
      <c r="C238" s="9" t="s">
        <v>476</v>
      </c>
      <c r="D238" s="7" t="s">
        <v>412</v>
      </c>
      <c r="E238" s="9" t="s">
        <v>478</v>
      </c>
      <c r="F238" s="7" t="s">
        <v>479</v>
      </c>
      <c r="G238" s="26">
        <v>211220</v>
      </c>
      <c r="H238" s="7" t="s">
        <v>13</v>
      </c>
      <c r="I238" s="16"/>
    </row>
    <row r="239" spans="1:9" x14ac:dyDescent="0.45">
      <c r="A239" s="5">
        <v>220</v>
      </c>
      <c r="B239" s="2" t="s">
        <v>469</v>
      </c>
      <c r="C239" s="9" t="s">
        <v>470</v>
      </c>
      <c r="D239" s="7" t="s">
        <v>471</v>
      </c>
      <c r="E239" s="9" t="s">
        <v>472</v>
      </c>
      <c r="F239" s="7" t="s">
        <v>473</v>
      </c>
      <c r="G239" s="26">
        <f>75000*1.18</f>
        <v>88500</v>
      </c>
      <c r="H239" s="7" t="s">
        <v>13</v>
      </c>
      <c r="I239" s="16">
        <v>3500</v>
      </c>
    </row>
    <row r="240" spans="1:9" x14ac:dyDescent="0.45">
      <c r="A240" s="5">
        <v>221</v>
      </c>
      <c r="B240" s="2" t="s">
        <v>488</v>
      </c>
      <c r="C240" s="9" t="s">
        <v>487</v>
      </c>
      <c r="D240" s="7" t="s">
        <v>412</v>
      </c>
      <c r="E240" s="9" t="s">
        <v>489</v>
      </c>
      <c r="F240" s="7" t="s">
        <v>490</v>
      </c>
      <c r="G240" s="26">
        <v>1652000</v>
      </c>
      <c r="H240" s="7" t="s">
        <v>13</v>
      </c>
      <c r="I240" s="16"/>
    </row>
    <row r="241" spans="1:9" x14ac:dyDescent="0.45">
      <c r="A241" s="5">
        <v>222</v>
      </c>
      <c r="B241" s="2" t="s">
        <v>482</v>
      </c>
      <c r="C241" s="9" t="s">
        <v>480</v>
      </c>
      <c r="D241" s="7" t="s">
        <v>447</v>
      </c>
      <c r="E241" s="9" t="s">
        <v>453</v>
      </c>
      <c r="F241" s="7" t="s">
        <v>454</v>
      </c>
      <c r="G241" s="26">
        <f>5077.8*450*1.18</f>
        <v>2696311.8</v>
      </c>
      <c r="H241" s="7" t="s">
        <v>450</v>
      </c>
      <c r="I241" s="16">
        <f>5077.8*0</f>
        <v>0</v>
      </c>
    </row>
    <row r="242" spans="1:9" x14ac:dyDescent="0.45">
      <c r="A242" s="5">
        <v>223</v>
      </c>
      <c r="B242" s="2" t="s">
        <v>481</v>
      </c>
      <c r="C242" s="9" t="s">
        <v>480</v>
      </c>
      <c r="D242" s="7" t="s">
        <v>447</v>
      </c>
      <c r="E242" s="9" t="s">
        <v>448</v>
      </c>
      <c r="F242" s="7" t="s">
        <v>449</v>
      </c>
      <c r="G242" s="26">
        <f>18500*112.7*1.18</f>
        <v>2460241</v>
      </c>
      <c r="H242" s="7" t="s">
        <v>450</v>
      </c>
      <c r="I242" s="16">
        <f>10000*0</f>
        <v>0</v>
      </c>
    </row>
    <row r="243" spans="1:9" x14ac:dyDescent="0.45">
      <c r="A243" s="5">
        <v>224</v>
      </c>
      <c r="B243" s="2" t="s">
        <v>475</v>
      </c>
      <c r="C243" s="9" t="s">
        <v>474</v>
      </c>
      <c r="D243" s="7" t="s">
        <v>447</v>
      </c>
      <c r="E243" s="9" t="s">
        <v>453</v>
      </c>
      <c r="F243" s="7" t="s">
        <v>454</v>
      </c>
      <c r="G243" s="26">
        <f>5554.9*450*1.18</f>
        <v>2949651.9</v>
      </c>
      <c r="H243" s="7" t="s">
        <v>450</v>
      </c>
      <c r="I243" s="16">
        <f>5554.9*0</f>
        <v>0</v>
      </c>
    </row>
    <row r="244" spans="1:9" x14ac:dyDescent="0.45">
      <c r="A244" s="5">
        <v>225</v>
      </c>
      <c r="B244" s="2" t="s">
        <v>468</v>
      </c>
      <c r="C244" s="9" t="s">
        <v>467</v>
      </c>
      <c r="D244" s="7" t="s">
        <v>447</v>
      </c>
      <c r="E244" s="9" t="s">
        <v>448</v>
      </c>
      <c r="F244" s="7" t="s">
        <v>449</v>
      </c>
      <c r="G244" s="26">
        <f>10000*112.7*1.18</f>
        <v>1329860</v>
      </c>
      <c r="H244" s="7" t="s">
        <v>450</v>
      </c>
      <c r="I244" s="16">
        <f>10000*0</f>
        <v>0</v>
      </c>
    </row>
    <row r="245" spans="1:9" x14ac:dyDescent="0.45">
      <c r="A245" s="5">
        <v>226</v>
      </c>
      <c r="B245" s="2" t="s">
        <v>466</v>
      </c>
      <c r="C245" s="9" t="s">
        <v>467</v>
      </c>
      <c r="D245" s="7" t="s">
        <v>447</v>
      </c>
      <c r="E245" s="9" t="s">
        <v>453</v>
      </c>
      <c r="F245" s="7" t="s">
        <v>454</v>
      </c>
      <c r="G245" s="26">
        <f>4587.9*450*1.18</f>
        <v>2436174.8999999994</v>
      </c>
      <c r="H245" s="7" t="s">
        <v>450</v>
      </c>
      <c r="I245" s="16">
        <f>4587.9*0</f>
        <v>0</v>
      </c>
    </row>
    <row r="246" spans="1:9" x14ac:dyDescent="0.45">
      <c r="A246" s="5">
        <v>227</v>
      </c>
      <c r="B246" s="2" t="s">
        <v>464</v>
      </c>
      <c r="C246" s="9" t="s">
        <v>465</v>
      </c>
      <c r="D246" s="7" t="s">
        <v>447</v>
      </c>
      <c r="E246" s="9" t="s">
        <v>463</v>
      </c>
      <c r="F246" s="7" t="s">
        <v>454</v>
      </c>
      <c r="G246" s="26">
        <f>5000*231*1.18</f>
        <v>1362900</v>
      </c>
      <c r="H246" s="7" t="s">
        <v>450</v>
      </c>
      <c r="I246" s="16">
        <f>5000*0</f>
        <v>0</v>
      </c>
    </row>
    <row r="247" spans="1:9" x14ac:dyDescent="0.45">
      <c r="A247" s="5">
        <v>228</v>
      </c>
      <c r="B247" s="2" t="s">
        <v>459</v>
      </c>
      <c r="C247" s="9" t="s">
        <v>460</v>
      </c>
      <c r="D247" s="7" t="s">
        <v>412</v>
      </c>
      <c r="E247" s="9" t="s">
        <v>461</v>
      </c>
      <c r="F247" s="7" t="s">
        <v>462</v>
      </c>
      <c r="G247" s="26">
        <f>27000*10*1.18</f>
        <v>318600</v>
      </c>
      <c r="H247" s="7" t="s">
        <v>13</v>
      </c>
      <c r="I247" s="16"/>
    </row>
    <row r="248" spans="1:9" x14ac:dyDescent="0.45">
      <c r="A248" s="5">
        <v>229</v>
      </c>
      <c r="B248" s="2" t="s">
        <v>458</v>
      </c>
      <c r="C248" s="9" t="s">
        <v>456</v>
      </c>
      <c r="D248" s="7" t="s">
        <v>447</v>
      </c>
      <c r="E248" s="9" t="s">
        <v>453</v>
      </c>
      <c r="F248" s="7" t="s">
        <v>454</v>
      </c>
      <c r="G248" s="26">
        <f>5000*450*1.18</f>
        <v>2655000</v>
      </c>
      <c r="H248" s="7" t="s">
        <v>450</v>
      </c>
      <c r="I248" s="16">
        <f>5000*0</f>
        <v>0</v>
      </c>
    </row>
    <row r="249" spans="1:9" x14ac:dyDescent="0.45">
      <c r="A249" s="5">
        <v>230</v>
      </c>
      <c r="B249" s="2" t="s">
        <v>457</v>
      </c>
      <c r="C249" s="9" t="s">
        <v>456</v>
      </c>
      <c r="D249" s="7" t="s">
        <v>447</v>
      </c>
      <c r="E249" s="9" t="s">
        <v>463</v>
      </c>
      <c r="F249" s="7" t="s">
        <v>454</v>
      </c>
      <c r="G249" s="26">
        <f>5000*231*1.18</f>
        <v>1362900</v>
      </c>
      <c r="H249" s="7" t="s">
        <v>450</v>
      </c>
      <c r="I249" s="16">
        <f>5000*0</f>
        <v>0</v>
      </c>
    </row>
    <row r="250" spans="1:9" x14ac:dyDescent="0.45">
      <c r="A250" s="5">
        <v>231</v>
      </c>
      <c r="B250" s="2" t="s">
        <v>455</v>
      </c>
      <c r="C250" s="9" t="s">
        <v>456</v>
      </c>
      <c r="D250" s="7" t="s">
        <v>447</v>
      </c>
      <c r="E250" s="9" t="s">
        <v>448</v>
      </c>
      <c r="F250" s="7" t="s">
        <v>449</v>
      </c>
      <c r="G250" s="26">
        <v>1416000</v>
      </c>
      <c r="H250" s="7" t="s">
        <v>450</v>
      </c>
      <c r="I250" s="16">
        <f>10000*0</f>
        <v>0</v>
      </c>
    </row>
    <row r="251" spans="1:9" x14ac:dyDescent="0.45">
      <c r="A251" s="5">
        <v>232</v>
      </c>
      <c r="B251" s="2" t="s">
        <v>451</v>
      </c>
      <c r="C251" s="9" t="s">
        <v>452</v>
      </c>
      <c r="D251" s="7" t="s">
        <v>447</v>
      </c>
      <c r="E251" s="9" t="s">
        <v>453</v>
      </c>
      <c r="F251" s="7" t="s">
        <v>454</v>
      </c>
      <c r="G251" s="26">
        <v>4321411</v>
      </c>
      <c r="H251" s="7" t="s">
        <v>450</v>
      </c>
      <c r="I251" s="16">
        <f>8138.25*0</f>
        <v>0</v>
      </c>
    </row>
    <row r="252" spans="1:9" x14ac:dyDescent="0.45">
      <c r="A252" s="5">
        <v>233</v>
      </c>
      <c r="B252" s="2" t="s">
        <v>445</v>
      </c>
      <c r="C252" s="9" t="s">
        <v>446</v>
      </c>
      <c r="D252" s="7" t="s">
        <v>447</v>
      </c>
      <c r="E252" s="9" t="s">
        <v>448</v>
      </c>
      <c r="F252" s="7" t="s">
        <v>449</v>
      </c>
      <c r="G252" s="26">
        <v>2124000</v>
      </c>
      <c r="H252" s="7" t="s">
        <v>450</v>
      </c>
      <c r="I252" s="16">
        <f>15000*0</f>
        <v>0</v>
      </c>
    </row>
    <row r="253" spans="1:9" x14ac:dyDescent="0.45">
      <c r="A253" s="5">
        <v>234</v>
      </c>
      <c r="B253" s="2" t="s">
        <v>542</v>
      </c>
      <c r="C253" s="9" t="s">
        <v>541</v>
      </c>
      <c r="D253" s="7" t="s">
        <v>441</v>
      </c>
      <c r="E253" s="9" t="s">
        <v>543</v>
      </c>
      <c r="F253" s="7" t="s">
        <v>523</v>
      </c>
      <c r="G253" s="26">
        <f>10651680/4</f>
        <v>2662920</v>
      </c>
      <c r="H253" s="7" t="s">
        <v>13</v>
      </c>
      <c r="I253" s="16">
        <v>60</v>
      </c>
    </row>
    <row r="254" spans="1:9" x14ac:dyDescent="0.45">
      <c r="A254" s="5">
        <v>235</v>
      </c>
      <c r="B254" s="2" t="s">
        <v>535</v>
      </c>
      <c r="C254" s="9" t="s">
        <v>534</v>
      </c>
      <c r="D254" s="7" t="s">
        <v>447</v>
      </c>
      <c r="E254" s="9" t="s">
        <v>527</v>
      </c>
      <c r="F254" s="7" t="s">
        <v>533</v>
      </c>
      <c r="G254" s="26">
        <v>11298064</v>
      </c>
      <c r="H254" s="7" t="s">
        <v>13</v>
      </c>
      <c r="I254" s="16">
        <v>320</v>
      </c>
    </row>
    <row r="255" spans="1:9" x14ac:dyDescent="0.45">
      <c r="A255" s="5">
        <v>236</v>
      </c>
      <c r="B255" s="2" t="s">
        <v>524</v>
      </c>
      <c r="C255" s="9" t="s">
        <v>525</v>
      </c>
      <c r="D255" s="7" t="s">
        <v>447</v>
      </c>
      <c r="E255" s="9" t="s">
        <v>528</v>
      </c>
      <c r="F255" s="7" t="s">
        <v>530</v>
      </c>
      <c r="G255" s="26">
        <v>11925443</v>
      </c>
      <c r="H255" s="7" t="s">
        <v>13</v>
      </c>
      <c r="I255" s="16">
        <v>200</v>
      </c>
    </row>
    <row r="256" spans="1:9" x14ac:dyDescent="0.45">
      <c r="A256" s="5">
        <v>237</v>
      </c>
      <c r="B256" s="2" t="s">
        <v>526</v>
      </c>
      <c r="C256" s="28" t="s">
        <v>538</v>
      </c>
      <c r="D256" s="7" t="s">
        <v>447</v>
      </c>
      <c r="E256" s="9" t="s">
        <v>529</v>
      </c>
      <c r="F256" s="7" t="s">
        <v>531</v>
      </c>
      <c r="G256" s="26">
        <v>19666583</v>
      </c>
      <c r="H256" s="7" t="s">
        <v>13</v>
      </c>
      <c r="I256" s="16">
        <v>500</v>
      </c>
    </row>
    <row r="257" spans="1:9" x14ac:dyDescent="0.45">
      <c r="A257" s="5">
        <v>238</v>
      </c>
      <c r="B257" s="2" t="s">
        <v>536</v>
      </c>
      <c r="C257" s="9" t="s">
        <v>537</v>
      </c>
      <c r="D257" s="7" t="s">
        <v>412</v>
      </c>
      <c r="E257" s="9" t="s">
        <v>539</v>
      </c>
      <c r="F257" s="7" t="s">
        <v>540</v>
      </c>
      <c r="G257" s="26">
        <v>41878772</v>
      </c>
      <c r="H257" s="7" t="s">
        <v>13</v>
      </c>
      <c r="I257" s="16">
        <v>2147</v>
      </c>
    </row>
    <row r="258" spans="1:9" x14ac:dyDescent="0.45">
      <c r="A258" s="5">
        <v>239</v>
      </c>
      <c r="B258" s="2" t="s">
        <v>545</v>
      </c>
      <c r="C258" s="9" t="s">
        <v>547</v>
      </c>
      <c r="D258" s="7" t="s">
        <v>412</v>
      </c>
      <c r="E258" s="9" t="s">
        <v>548</v>
      </c>
      <c r="F258" s="7" t="s">
        <v>550</v>
      </c>
      <c r="G258" s="26">
        <v>6199371</v>
      </c>
      <c r="H258" s="7" t="s">
        <v>13</v>
      </c>
      <c r="I258" s="16">
        <v>375</v>
      </c>
    </row>
    <row r="259" spans="1:9" x14ac:dyDescent="0.45">
      <c r="A259" s="5">
        <v>240</v>
      </c>
      <c r="B259" s="2" t="s">
        <v>546</v>
      </c>
      <c r="C259" s="9" t="s">
        <v>547</v>
      </c>
      <c r="D259" s="7" t="s">
        <v>412</v>
      </c>
      <c r="E259" s="9" t="s">
        <v>549</v>
      </c>
      <c r="F259" s="7" t="s">
        <v>551</v>
      </c>
      <c r="G259" s="26">
        <v>5683127</v>
      </c>
      <c r="H259" s="7" t="s">
        <v>13</v>
      </c>
      <c r="I259" s="16">
        <v>343</v>
      </c>
    </row>
    <row r="260" spans="1:9" x14ac:dyDescent="0.45">
      <c r="A260" s="5">
        <v>241</v>
      </c>
      <c r="B260" s="2" t="s">
        <v>595</v>
      </c>
      <c r="C260" s="9" t="s">
        <v>586</v>
      </c>
      <c r="D260" s="7" t="s">
        <v>412</v>
      </c>
      <c r="E260" s="9" t="s">
        <v>596</v>
      </c>
      <c r="F260" s="7" t="s">
        <v>597</v>
      </c>
      <c r="G260" s="26">
        <v>4727314</v>
      </c>
      <c r="H260" s="7" t="s">
        <v>13</v>
      </c>
      <c r="I260" s="16">
        <v>244</v>
      </c>
    </row>
    <row r="261" spans="1:9" x14ac:dyDescent="0.45">
      <c r="A261" s="5">
        <v>242</v>
      </c>
      <c r="B261" s="2" t="s">
        <v>581</v>
      </c>
      <c r="C261" s="9" t="s">
        <v>582</v>
      </c>
      <c r="D261" s="7" t="s">
        <v>412</v>
      </c>
      <c r="E261" s="9" t="s">
        <v>583</v>
      </c>
      <c r="F261" s="7" t="s">
        <v>584</v>
      </c>
      <c r="G261" s="26">
        <v>6393248</v>
      </c>
      <c r="H261" s="7" t="s">
        <v>13</v>
      </c>
      <c r="I261" s="16">
        <v>332</v>
      </c>
    </row>
    <row r="262" spans="1:9" x14ac:dyDescent="0.45">
      <c r="A262" s="5">
        <v>243</v>
      </c>
      <c r="B262" s="2" t="s">
        <v>585</v>
      </c>
      <c r="C262" s="9" t="s">
        <v>586</v>
      </c>
      <c r="D262" s="7" t="s">
        <v>412</v>
      </c>
      <c r="E262" s="9" t="s">
        <v>587</v>
      </c>
      <c r="F262" s="7" t="s">
        <v>588</v>
      </c>
      <c r="G262" s="26">
        <v>5044209</v>
      </c>
      <c r="H262" s="7" t="s">
        <v>13</v>
      </c>
      <c r="I262" s="16">
        <v>271</v>
      </c>
    </row>
    <row r="263" spans="1:9" x14ac:dyDescent="0.45">
      <c r="A263" s="5">
        <v>244</v>
      </c>
      <c r="B263" s="2" t="s">
        <v>589</v>
      </c>
      <c r="C263" s="9" t="s">
        <v>586</v>
      </c>
      <c r="D263" s="7" t="s">
        <v>412</v>
      </c>
      <c r="E263" s="9" t="s">
        <v>590</v>
      </c>
      <c r="F263" s="7" t="s">
        <v>558</v>
      </c>
      <c r="G263" s="26">
        <v>5546966</v>
      </c>
      <c r="H263" s="7" t="s">
        <v>13</v>
      </c>
      <c r="I263" s="16">
        <v>320</v>
      </c>
    </row>
    <row r="264" spans="1:9" x14ac:dyDescent="0.45">
      <c r="A264" s="5">
        <v>245</v>
      </c>
      <c r="B264" s="2" t="s">
        <v>589</v>
      </c>
      <c r="C264" s="9" t="s">
        <v>586</v>
      </c>
      <c r="D264" s="7" t="s">
        <v>412</v>
      </c>
      <c r="E264" s="9" t="s">
        <v>591</v>
      </c>
      <c r="F264" s="7" t="s">
        <v>592</v>
      </c>
      <c r="G264" s="26">
        <v>10146595</v>
      </c>
      <c r="H264" s="7" t="s">
        <v>13</v>
      </c>
      <c r="I264" s="16">
        <v>601</v>
      </c>
    </row>
    <row r="265" spans="1:9" x14ac:dyDescent="0.45">
      <c r="A265" s="5">
        <v>246</v>
      </c>
      <c r="B265" s="2" t="s">
        <v>589</v>
      </c>
      <c r="C265" s="9" t="s">
        <v>586</v>
      </c>
      <c r="D265" s="7" t="s">
        <v>412</v>
      </c>
      <c r="E265" s="9" t="s">
        <v>593</v>
      </c>
      <c r="F265" s="7" t="s">
        <v>594</v>
      </c>
      <c r="G265" s="26">
        <v>7063501</v>
      </c>
      <c r="H265" s="7" t="s">
        <v>13</v>
      </c>
      <c r="I265" s="16">
        <v>431</v>
      </c>
    </row>
    <row r="266" spans="1:9" x14ac:dyDescent="0.45">
      <c r="A266" s="5">
        <v>247</v>
      </c>
      <c r="B266" s="2" t="s">
        <v>601</v>
      </c>
      <c r="C266" s="9" t="s">
        <v>566</v>
      </c>
      <c r="D266" s="7" t="s">
        <v>412</v>
      </c>
      <c r="E266" s="9" t="s">
        <v>602</v>
      </c>
      <c r="F266" s="7" t="s">
        <v>603</v>
      </c>
      <c r="G266" s="26">
        <v>6884350</v>
      </c>
      <c r="H266" s="7" t="s">
        <v>13</v>
      </c>
      <c r="I266" s="16">
        <v>401</v>
      </c>
    </row>
    <row r="267" spans="1:9" x14ac:dyDescent="0.45">
      <c r="A267" s="5">
        <v>248</v>
      </c>
      <c r="B267" s="2" t="s">
        <v>565</v>
      </c>
      <c r="C267" s="9" t="s">
        <v>566</v>
      </c>
      <c r="D267" s="7" t="s">
        <v>412</v>
      </c>
      <c r="E267" s="9" t="s">
        <v>567</v>
      </c>
      <c r="F267" s="7" t="s">
        <v>568</v>
      </c>
      <c r="G267" s="26">
        <f>8277256*1.18</f>
        <v>9767162.0800000001</v>
      </c>
      <c r="H267" s="7" t="s">
        <v>532</v>
      </c>
      <c r="I267" s="16">
        <v>547</v>
      </c>
    </row>
    <row r="268" spans="1:9" x14ac:dyDescent="0.45">
      <c r="A268" s="5">
        <v>249</v>
      </c>
      <c r="B268" s="2" t="s">
        <v>576</v>
      </c>
      <c r="C268" s="9" t="s">
        <v>553</v>
      </c>
      <c r="D268" s="7" t="s">
        <v>412</v>
      </c>
      <c r="E268" s="9" t="s">
        <v>577</v>
      </c>
      <c r="F268" s="7" t="s">
        <v>578</v>
      </c>
      <c r="G268" s="26">
        <f>8783086*1.18</f>
        <v>10364041.479999999</v>
      </c>
      <c r="H268" s="7" t="s">
        <v>532</v>
      </c>
      <c r="I268" s="16">
        <v>622</v>
      </c>
    </row>
    <row r="269" spans="1:9" x14ac:dyDescent="0.45">
      <c r="A269" s="5">
        <v>250</v>
      </c>
      <c r="B269" s="2" t="s">
        <v>552</v>
      </c>
      <c r="C269" s="9" t="s">
        <v>553</v>
      </c>
      <c r="D269" s="7" t="s">
        <v>412</v>
      </c>
      <c r="E269" s="9" t="s">
        <v>554</v>
      </c>
      <c r="F269" s="7" t="s">
        <v>555</v>
      </c>
      <c r="G269" s="26">
        <f>3359714*1.18</f>
        <v>3964462.52</v>
      </c>
      <c r="H269" s="7" t="s">
        <v>13</v>
      </c>
      <c r="I269" s="16">
        <v>235</v>
      </c>
    </row>
    <row r="270" spans="1:9" x14ac:dyDescent="0.45">
      <c r="A270" s="5">
        <v>251</v>
      </c>
      <c r="B270" s="2" t="s">
        <v>556</v>
      </c>
      <c r="C270" s="9" t="s">
        <v>553</v>
      </c>
      <c r="D270" s="7" t="s">
        <v>412</v>
      </c>
      <c r="E270" s="9" t="s">
        <v>557</v>
      </c>
      <c r="F270" s="7" t="s">
        <v>558</v>
      </c>
      <c r="G270" s="26">
        <f>3847180*1.18</f>
        <v>4539672.3999999994</v>
      </c>
      <c r="H270" s="7" t="s">
        <v>13</v>
      </c>
      <c r="I270" s="16">
        <v>281</v>
      </c>
    </row>
    <row r="271" spans="1:9" x14ac:dyDescent="0.45">
      <c r="A271" s="5">
        <v>252</v>
      </c>
      <c r="B271" s="2" t="s">
        <v>572</v>
      </c>
      <c r="C271" s="9" t="s">
        <v>553</v>
      </c>
      <c r="D271" s="7" t="s">
        <v>412</v>
      </c>
      <c r="E271" s="9" t="s">
        <v>573</v>
      </c>
      <c r="F271" s="7" t="s">
        <v>574</v>
      </c>
      <c r="G271" s="26">
        <f>7012001*1.18</f>
        <v>8274161.1799999997</v>
      </c>
      <c r="H271" s="7" t="s">
        <v>13</v>
      </c>
      <c r="I271" s="16">
        <v>404</v>
      </c>
    </row>
    <row r="272" spans="1:9" x14ac:dyDescent="0.45">
      <c r="A272" s="5">
        <v>253</v>
      </c>
      <c r="B272" s="2" t="s">
        <v>575</v>
      </c>
      <c r="C272" s="9" t="s">
        <v>553</v>
      </c>
      <c r="D272" s="7" t="s">
        <v>412</v>
      </c>
      <c r="E272" s="9" t="s">
        <v>579</v>
      </c>
      <c r="F272" s="7" t="s">
        <v>580</v>
      </c>
      <c r="G272" s="26">
        <f>3903862*1.18</f>
        <v>4606557.16</v>
      </c>
      <c r="H272" s="7" t="s">
        <v>13</v>
      </c>
      <c r="I272" s="16">
        <v>250</v>
      </c>
    </row>
    <row r="273" spans="1:9" x14ac:dyDescent="0.45">
      <c r="A273" s="5">
        <v>254</v>
      </c>
      <c r="B273" s="2" t="s">
        <v>559</v>
      </c>
      <c r="C273" s="9" t="s">
        <v>553</v>
      </c>
      <c r="D273" s="7" t="s">
        <v>412</v>
      </c>
      <c r="E273" s="9" t="s">
        <v>560</v>
      </c>
      <c r="F273" s="7" t="s">
        <v>561</v>
      </c>
      <c r="G273" s="26">
        <f>3113429*1.18</f>
        <v>3673846.2199999997</v>
      </c>
      <c r="H273" s="7" t="s">
        <v>13</v>
      </c>
      <c r="I273" s="16">
        <v>201</v>
      </c>
    </row>
    <row r="274" spans="1:9" x14ac:dyDescent="0.45">
      <c r="A274" s="5">
        <v>255</v>
      </c>
      <c r="B274" s="2" t="s">
        <v>562</v>
      </c>
      <c r="C274" s="9" t="s">
        <v>553</v>
      </c>
      <c r="D274" s="7" t="s">
        <v>412</v>
      </c>
      <c r="E274" s="9" t="s">
        <v>563</v>
      </c>
      <c r="F274" s="7" t="s">
        <v>564</v>
      </c>
      <c r="G274" s="26">
        <f>7110334*1.18</f>
        <v>8390194.1199999992</v>
      </c>
      <c r="H274" s="7" t="s">
        <v>532</v>
      </c>
      <c r="I274" s="16">
        <v>522</v>
      </c>
    </row>
    <row r="275" spans="1:9" x14ac:dyDescent="0.45">
      <c r="A275" s="5">
        <v>256</v>
      </c>
      <c r="B275" s="2" t="s">
        <v>569</v>
      </c>
      <c r="C275" s="9" t="s">
        <v>553</v>
      </c>
      <c r="D275" s="7" t="s">
        <v>412</v>
      </c>
      <c r="E275" s="9" t="s">
        <v>570</v>
      </c>
      <c r="F275" s="7" t="s">
        <v>571</v>
      </c>
      <c r="G275" s="26">
        <f>5446490*1.18</f>
        <v>6426858.1999999993</v>
      </c>
      <c r="H275" s="7" t="s">
        <v>13</v>
      </c>
      <c r="I275" s="16">
        <v>398</v>
      </c>
    </row>
    <row r="276" spans="1:9" x14ac:dyDescent="0.45">
      <c r="A276" s="5">
        <v>257</v>
      </c>
      <c r="B276" s="2" t="s">
        <v>598</v>
      </c>
      <c r="C276" s="9" t="s">
        <v>553</v>
      </c>
      <c r="D276" s="7" t="s">
        <v>412</v>
      </c>
      <c r="E276" s="9" t="s">
        <v>599</v>
      </c>
      <c r="F276" s="7" t="s">
        <v>600</v>
      </c>
      <c r="G276" s="26">
        <v>8994660</v>
      </c>
      <c r="H276" s="7" t="s">
        <v>13</v>
      </c>
      <c r="I276" s="16">
        <v>541</v>
      </c>
    </row>
    <row r="277" spans="1:9" x14ac:dyDescent="0.45">
      <c r="A277" s="5">
        <v>258</v>
      </c>
      <c r="B277" s="2" t="s">
        <v>604</v>
      </c>
      <c r="C277" s="9" t="s">
        <v>605</v>
      </c>
      <c r="D277" s="7" t="s">
        <v>412</v>
      </c>
      <c r="E277" s="9" t="s">
        <v>606</v>
      </c>
      <c r="F277" s="7" t="s">
        <v>607</v>
      </c>
      <c r="G277" s="26">
        <f>5659969*1.18</f>
        <v>6678763.4199999999</v>
      </c>
      <c r="H277" s="7" t="s">
        <v>13</v>
      </c>
      <c r="I277" s="16">
        <v>357</v>
      </c>
    </row>
    <row r="278" spans="1:9" x14ac:dyDescent="0.45">
      <c r="A278" s="5">
        <v>259</v>
      </c>
      <c r="B278" s="2" t="s">
        <v>608</v>
      </c>
      <c r="C278" s="9" t="s">
        <v>605</v>
      </c>
      <c r="D278" s="7" t="s">
        <v>412</v>
      </c>
      <c r="E278" s="9" t="s">
        <v>609</v>
      </c>
      <c r="F278" s="7" t="s">
        <v>610</v>
      </c>
      <c r="G278" s="26">
        <f>15779958*1.18</f>
        <v>18620350.439999998</v>
      </c>
      <c r="H278" s="7" t="s">
        <v>13</v>
      </c>
      <c r="I278" s="16">
        <v>988</v>
      </c>
    </row>
    <row r="279" spans="1:9" x14ac:dyDescent="0.45">
      <c r="A279" s="5">
        <v>260</v>
      </c>
      <c r="B279" s="2" t="s">
        <v>611</v>
      </c>
      <c r="C279" s="9" t="s">
        <v>605</v>
      </c>
      <c r="D279" s="7" t="s">
        <v>412</v>
      </c>
      <c r="E279" s="9" t="s">
        <v>612</v>
      </c>
      <c r="F279" s="7" t="s">
        <v>613</v>
      </c>
      <c r="G279" s="26">
        <v>13177419</v>
      </c>
      <c r="H279" s="7" t="s">
        <v>13</v>
      </c>
      <c r="I279" s="16">
        <v>769</v>
      </c>
    </row>
    <row r="280" spans="1:9" x14ac:dyDescent="0.45">
      <c r="A280" s="5">
        <v>261</v>
      </c>
      <c r="B280" s="2" t="s">
        <v>614</v>
      </c>
      <c r="C280" s="9" t="s">
        <v>615</v>
      </c>
      <c r="D280" s="7" t="s">
        <v>412</v>
      </c>
      <c r="E280" s="9" t="s">
        <v>616</v>
      </c>
      <c r="F280" s="7" t="s">
        <v>617</v>
      </c>
      <c r="G280" s="26">
        <v>4923627</v>
      </c>
      <c r="H280" s="7" t="s">
        <v>13</v>
      </c>
      <c r="I280" s="16">
        <v>245</v>
      </c>
    </row>
    <row r="281" spans="1:9" x14ac:dyDescent="0.45">
      <c r="A281" s="5">
        <v>262</v>
      </c>
      <c r="B281" s="2" t="s">
        <v>618</v>
      </c>
      <c r="C281" s="9" t="s">
        <v>615</v>
      </c>
      <c r="D281" s="7" t="s">
        <v>412</v>
      </c>
      <c r="E281" s="9" t="s">
        <v>619</v>
      </c>
      <c r="F281" s="7" t="s">
        <v>610</v>
      </c>
      <c r="G281" s="26">
        <v>5307967</v>
      </c>
      <c r="H281" s="7" t="s">
        <v>13</v>
      </c>
      <c r="I281" s="16">
        <v>281</v>
      </c>
    </row>
    <row r="282" spans="1:9" x14ac:dyDescent="0.45">
      <c r="A282" s="5">
        <v>263</v>
      </c>
      <c r="B282" s="2" t="s">
        <v>620</v>
      </c>
      <c r="C282" s="9" t="s">
        <v>615</v>
      </c>
      <c r="D282" s="7" t="s">
        <v>412</v>
      </c>
      <c r="E282" s="9" t="s">
        <v>621</v>
      </c>
      <c r="F282" s="7" t="s">
        <v>622</v>
      </c>
      <c r="G282" s="26">
        <v>4422884</v>
      </c>
      <c r="H282" s="7" t="s">
        <v>13</v>
      </c>
      <c r="I282" s="16">
        <v>201</v>
      </c>
    </row>
    <row r="283" spans="1:9" x14ac:dyDescent="0.45">
      <c r="A283" s="5">
        <v>264</v>
      </c>
      <c r="B283" s="2" t="s">
        <v>623</v>
      </c>
      <c r="C283" s="9" t="s">
        <v>615</v>
      </c>
      <c r="D283" s="7" t="s">
        <v>412</v>
      </c>
      <c r="E283" s="9" t="s">
        <v>624</v>
      </c>
      <c r="F283" s="7" t="s">
        <v>625</v>
      </c>
      <c r="G283" s="26">
        <v>9265663</v>
      </c>
      <c r="H283" s="7" t="s">
        <v>13</v>
      </c>
      <c r="I283" s="16">
        <v>568</v>
      </c>
    </row>
    <row r="284" spans="1:9" x14ac:dyDescent="0.45">
      <c r="A284" s="5">
        <v>265</v>
      </c>
      <c r="B284" s="2" t="s">
        <v>626</v>
      </c>
      <c r="C284" s="9" t="s">
        <v>615</v>
      </c>
      <c r="D284" s="7" t="s">
        <v>412</v>
      </c>
      <c r="E284" s="9" t="s">
        <v>627</v>
      </c>
      <c r="F284" s="7" t="s">
        <v>628</v>
      </c>
      <c r="G284" s="26">
        <v>4664696</v>
      </c>
      <c r="H284" s="7" t="s">
        <v>13</v>
      </c>
      <c r="I284" s="16">
        <v>275</v>
      </c>
    </row>
    <row r="285" spans="1:9" x14ac:dyDescent="0.45">
      <c r="A285" s="5">
        <v>266</v>
      </c>
      <c r="B285" s="2" t="s">
        <v>629</v>
      </c>
      <c r="C285" s="9" t="s">
        <v>615</v>
      </c>
      <c r="D285" s="7" t="s">
        <v>412</v>
      </c>
      <c r="E285" s="9" t="s">
        <v>630</v>
      </c>
      <c r="F285" s="7" t="s">
        <v>631</v>
      </c>
      <c r="G285" s="26">
        <v>5653964</v>
      </c>
      <c r="H285" s="7" t="s">
        <v>13</v>
      </c>
      <c r="I285" s="16">
        <v>255</v>
      </c>
    </row>
    <row r="286" spans="1:9" x14ac:dyDescent="0.45">
      <c r="A286" s="5">
        <v>267</v>
      </c>
      <c r="B286" s="2" t="s">
        <v>632</v>
      </c>
      <c r="C286" s="9" t="s">
        <v>615</v>
      </c>
      <c r="D286" s="7" t="s">
        <v>412</v>
      </c>
      <c r="E286" s="9" t="s">
        <v>633</v>
      </c>
      <c r="F286" s="7" t="s">
        <v>634</v>
      </c>
      <c r="G286" s="26">
        <v>1880382</v>
      </c>
      <c r="H286" s="7" t="s">
        <v>13</v>
      </c>
      <c r="I286" s="16">
        <v>71</v>
      </c>
    </row>
    <row r="287" spans="1:9" x14ac:dyDescent="0.45">
      <c r="A287" s="5">
        <v>268</v>
      </c>
      <c r="B287" s="2" t="s">
        <v>635</v>
      </c>
      <c r="C287" s="9" t="s">
        <v>615</v>
      </c>
      <c r="D287" s="7" t="s">
        <v>412</v>
      </c>
      <c r="E287" s="9" t="s">
        <v>636</v>
      </c>
      <c r="F287" s="7" t="s">
        <v>637</v>
      </c>
      <c r="G287" s="26">
        <v>3407885</v>
      </c>
      <c r="H287" s="7" t="s">
        <v>13</v>
      </c>
      <c r="I287" s="16">
        <v>150</v>
      </c>
    </row>
    <row r="288" spans="1:9" x14ac:dyDescent="0.45">
      <c r="A288" s="5">
        <v>269</v>
      </c>
      <c r="B288" s="2" t="s">
        <v>638</v>
      </c>
      <c r="C288" s="9" t="s">
        <v>615</v>
      </c>
      <c r="D288" s="7" t="s">
        <v>412</v>
      </c>
      <c r="E288" s="9" t="s">
        <v>639</v>
      </c>
      <c r="F288" s="7" t="s">
        <v>640</v>
      </c>
      <c r="G288" s="26">
        <v>1468280</v>
      </c>
      <c r="H288" s="7" t="s">
        <v>13</v>
      </c>
      <c r="I288" s="16">
        <v>61</v>
      </c>
    </row>
    <row r="289" spans="1:10" x14ac:dyDescent="0.45">
      <c r="A289" s="5">
        <v>270</v>
      </c>
      <c r="B289" s="2" t="s">
        <v>641</v>
      </c>
      <c r="C289" s="9" t="s">
        <v>615</v>
      </c>
      <c r="D289" s="7" t="s">
        <v>412</v>
      </c>
      <c r="E289" s="9" t="s">
        <v>642</v>
      </c>
      <c r="F289" s="7" t="s">
        <v>643</v>
      </c>
      <c r="G289" s="26">
        <v>1886465</v>
      </c>
      <c r="H289" s="7" t="s">
        <v>13</v>
      </c>
      <c r="I289" s="16">
        <v>96</v>
      </c>
    </row>
    <row r="290" spans="1:10" x14ac:dyDescent="0.45">
      <c r="A290" s="5">
        <v>271</v>
      </c>
      <c r="B290" s="2" t="s">
        <v>644</v>
      </c>
      <c r="C290" s="9" t="s">
        <v>615</v>
      </c>
      <c r="D290" s="7" t="s">
        <v>412</v>
      </c>
      <c r="E290" s="9" t="s">
        <v>645</v>
      </c>
      <c r="F290" s="7" t="s">
        <v>646</v>
      </c>
      <c r="G290" s="26">
        <v>1308719</v>
      </c>
      <c r="H290" s="7" t="s">
        <v>13</v>
      </c>
      <c r="I290" s="16">
        <v>51</v>
      </c>
    </row>
    <row r="291" spans="1:10" x14ac:dyDescent="0.45">
      <c r="A291" s="5">
        <v>272</v>
      </c>
      <c r="B291" s="2" t="s">
        <v>647</v>
      </c>
      <c r="C291" s="9" t="s">
        <v>615</v>
      </c>
      <c r="D291" s="7" t="s">
        <v>412</v>
      </c>
      <c r="E291" s="9" t="s">
        <v>648</v>
      </c>
      <c r="F291" s="7" t="s">
        <v>649</v>
      </c>
      <c r="G291" s="26">
        <v>1687638</v>
      </c>
      <c r="H291" s="7" t="s">
        <v>13</v>
      </c>
      <c r="I291" s="16">
        <v>75</v>
      </c>
    </row>
    <row r="292" spans="1:10" x14ac:dyDescent="0.45">
      <c r="A292" s="5">
        <v>273</v>
      </c>
      <c r="B292" s="2" t="s">
        <v>650</v>
      </c>
      <c r="C292" s="9" t="s">
        <v>615</v>
      </c>
      <c r="D292" s="7" t="s">
        <v>412</v>
      </c>
      <c r="E292" s="9" t="s">
        <v>651</v>
      </c>
      <c r="F292" s="7" t="s">
        <v>652</v>
      </c>
      <c r="G292" s="26">
        <v>3990524</v>
      </c>
      <c r="H292" s="7" t="s">
        <v>13</v>
      </c>
      <c r="I292" s="16">
        <v>176</v>
      </c>
    </row>
    <row r="293" spans="1:10" x14ac:dyDescent="0.45">
      <c r="A293" s="5">
        <v>274</v>
      </c>
      <c r="B293" s="2" t="s">
        <v>653</v>
      </c>
      <c r="C293" s="9" t="s">
        <v>615</v>
      </c>
      <c r="D293" s="7" t="s">
        <v>412</v>
      </c>
      <c r="E293" s="9" t="s">
        <v>633</v>
      </c>
      <c r="F293" s="7" t="s">
        <v>654</v>
      </c>
      <c r="G293" s="26">
        <v>1660363</v>
      </c>
      <c r="H293" s="7" t="s">
        <v>13</v>
      </c>
      <c r="I293" s="16">
        <v>71</v>
      </c>
    </row>
    <row r="294" spans="1:10" x14ac:dyDescent="0.45">
      <c r="A294" s="5">
        <v>275</v>
      </c>
      <c r="B294" s="2"/>
      <c r="C294" s="9"/>
      <c r="D294" s="7"/>
      <c r="E294" s="9"/>
      <c r="F294" s="7"/>
      <c r="G294" s="26"/>
      <c r="H294" s="7"/>
      <c r="I294" s="16"/>
    </row>
    <row r="295" spans="1:10" x14ac:dyDescent="0.45">
      <c r="A295" s="5">
        <v>276</v>
      </c>
      <c r="B295" s="2"/>
      <c r="C295" s="2"/>
      <c r="D295" s="2"/>
      <c r="E295" s="1" t="s">
        <v>304</v>
      </c>
      <c r="F295" s="1"/>
      <c r="G295" s="24">
        <f>SUM(G6:G294)</f>
        <v>666211253.56999993</v>
      </c>
      <c r="H295" s="12"/>
      <c r="I295" s="17">
        <f>SUM(I6:I294)</f>
        <v>734180.15</v>
      </c>
    </row>
    <row r="301" spans="1:10" ht="15.75" x14ac:dyDescent="0.5">
      <c r="J301" s="25"/>
    </row>
    <row r="303" spans="1:10" ht="15.75" x14ac:dyDescent="0.5">
      <c r="J303" s="25"/>
    </row>
  </sheetData>
  <mergeCells count="6">
    <mergeCell ref="A2:I2"/>
    <mergeCell ref="B70:B84"/>
    <mergeCell ref="C70:C84"/>
    <mergeCell ref="D70:D84"/>
    <mergeCell ref="G70:G84"/>
    <mergeCell ref="A3:I3"/>
  </mergeCells>
  <phoneticPr fontId="8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PO_May2015 to Till Date</vt:lpstr>
    </vt:vector>
  </TitlesOfParts>
  <Company>SunEdison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Chaturvedi</dc:creator>
  <cp:lastModifiedBy>A_man</cp:lastModifiedBy>
  <dcterms:created xsi:type="dcterms:W3CDTF">2016-05-23T15:44:40Z</dcterms:created>
  <dcterms:modified xsi:type="dcterms:W3CDTF">2026-07-09T07:27:43Z</dcterms:modified>
</cp:coreProperties>
</file>